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440" tabRatio="712" activeTab="1"/>
  </bookViews>
  <sheets>
    <sheet name="T et ln(T)" sheetId="1" r:id="rId1"/>
    <sheet name="Data et calculs" sheetId="2" r:id="rId2"/>
    <sheet name="Compilation" sheetId="3" r:id="rId3"/>
    <sheet name="Pugh vs Curv" sheetId="4" r:id="rId4"/>
  </sheets>
  <definedNames/>
  <calcPr fullCalcOnLoad="1"/>
</workbook>
</file>

<file path=xl/sharedStrings.xml><?xml version="1.0" encoding="utf-8"?>
<sst xmlns="http://schemas.openxmlformats.org/spreadsheetml/2006/main" count="382" uniqueCount="54">
  <si>
    <t>Marathon</t>
  </si>
  <si>
    <t>h</t>
  </si>
  <si>
    <t>min</t>
  </si>
  <si>
    <t>s</t>
  </si>
  <si>
    <t>Bekele Kenenisa</t>
  </si>
  <si>
    <t>ln(T)</t>
  </si>
  <si>
    <t>VO2</t>
  </si>
  <si>
    <t>LN(T)</t>
  </si>
  <si>
    <t>Émilie Mondor</t>
  </si>
  <si>
    <t>Paula Radcliffe</t>
  </si>
  <si>
    <t>Jaqueline Gareau</t>
  </si>
  <si>
    <t>%VO2max</t>
  </si>
  <si>
    <t>V (m/min)</t>
  </si>
  <si>
    <t>V (km/h)</t>
  </si>
  <si>
    <t>VO2 (mL/kg/min)</t>
  </si>
  <si>
    <t>T (min)</t>
  </si>
  <si>
    <t>v (m/min)</t>
  </si>
  <si>
    <t>Records du monde, femmes</t>
  </si>
  <si>
    <t>Records du monde, hommes</t>
  </si>
  <si>
    <t>VO2max</t>
  </si>
  <si>
    <t>D (m)</t>
  </si>
  <si>
    <t>1/2 marathon</t>
  </si>
  <si>
    <t>2 miles</t>
  </si>
  <si>
    <t>10 miles</t>
  </si>
  <si>
    <t>End.</t>
  </si>
  <si>
    <t>Ord</t>
  </si>
  <si>
    <t>Pente</t>
  </si>
  <si>
    <t>vVO2max</t>
  </si>
  <si>
    <t>Pugh
-3,99 + 0,2194xV(m/min)</t>
  </si>
  <si>
    <t>Curv.
14,49+2,143*V(km/h)+0,0324*V(km/h)^2</t>
  </si>
  <si>
    <t>2) Trouver relation %VO2max = f(ln(T); inscrire End. (pente)</t>
  </si>
  <si>
    <t>1) Trouver relation V(km/h) = f(ln(T); inscrire Ord, Pente</t>
  </si>
  <si>
    <t>= y saisir donnée</t>
  </si>
  <si>
    <t>End</t>
  </si>
  <si>
    <t>Steve Prefontaine</t>
  </si>
  <si>
    <t>John Tracy</t>
  </si>
  <si>
    <t>Ordre alphabétique</t>
  </si>
  <si>
    <t>Selon l'endurance</t>
  </si>
  <si>
    <t>Selon le VO2max</t>
  </si>
  <si>
    <t>Saïd Aouita</t>
  </si>
  <si>
    <t>Guy Thibault</t>
  </si>
  <si>
    <t>Ron Clarke</t>
  </si>
  <si>
    <t>Haile Gebrselassie</t>
  </si>
  <si>
    <t>William Kiplagat</t>
  </si>
  <si>
    <t>Henry Rono</t>
  </si>
  <si>
    <t>Paul Tergat</t>
  </si>
  <si>
    <t>Emil Zatopek</t>
  </si>
  <si>
    <t>Dionisio Castro</t>
  </si>
  <si>
    <t>Domingos Castro</t>
  </si>
  <si>
    <t>Benjamin Limo</t>
  </si>
  <si>
    <t>Felix Limo</t>
  </si>
  <si>
    <t>Endurance</t>
  </si>
  <si>
    <t>T</t>
  </si>
  <si>
    <r>
      <t>VO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</si>
</sst>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"/>
    <numFmt numFmtId="190" formatCode="0.000000000"/>
    <numFmt numFmtId="191" formatCode="0.00000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0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9" fontId="0" fillId="0" borderId="0" xfId="52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51" fillId="0" borderId="0" xfId="0" applyFont="1" applyFill="1" applyAlignment="1">
      <alignment wrapText="1"/>
    </xf>
    <xf numFmtId="0" fontId="50" fillId="34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0" fontId="50" fillId="0" borderId="0" xfId="0" applyFont="1" applyFill="1" applyAlignment="1">
      <alignment/>
    </xf>
    <xf numFmtId="0" fontId="4" fillId="0" borderId="0" xfId="0" applyFont="1" applyAlignment="1">
      <alignment/>
    </xf>
    <xf numFmtId="2" fontId="0" fillId="34" borderId="0" xfId="0" applyNumberFormat="1" applyFill="1" applyAlignment="1">
      <alignment/>
    </xf>
    <xf numFmtId="0" fontId="5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53" fillId="37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189" fontId="30" fillId="0" borderId="11" xfId="0" applyNumberFormat="1" applyFont="1" applyBorder="1" applyAlignment="1">
      <alignment/>
    </xf>
    <xf numFmtId="187" fontId="29" fillId="0" borderId="0" xfId="0" applyNumberFormat="1" applyFont="1" applyAlignment="1">
      <alignment/>
    </xf>
    <xf numFmtId="0" fontId="30" fillId="0" borderId="0" xfId="0" applyFont="1" applyAlignment="1">
      <alignment/>
    </xf>
    <xf numFmtId="189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30" fillId="38" borderId="11" xfId="0" applyFont="1" applyFill="1" applyBorder="1" applyAlignment="1">
      <alignment/>
    </xf>
    <xf numFmtId="187" fontId="29" fillId="38" borderId="0" xfId="0" applyNumberFormat="1" applyFont="1" applyFill="1" applyAlignment="1">
      <alignment/>
    </xf>
    <xf numFmtId="189" fontId="30" fillId="38" borderId="0" xfId="0" applyNumberFormat="1" applyFont="1" applyFill="1" applyAlignment="1">
      <alignment/>
    </xf>
    <xf numFmtId="0" fontId="30" fillId="38" borderId="0" xfId="0" applyFont="1" applyFill="1" applyAlignment="1">
      <alignment/>
    </xf>
    <xf numFmtId="1" fontId="30" fillId="38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Y10" sqref="Y10"/>
    </sheetView>
  </sheetViews>
  <sheetFormatPr defaultColWidth="11.421875" defaultRowHeight="12.75"/>
  <cols>
    <col min="1" max="1" width="5.00390625" style="0" bestFit="1" customWidth="1"/>
    <col min="2" max="2" width="6.140625" style="0" bestFit="1" customWidth="1"/>
    <col min="3" max="3" width="5.00390625" style="0" bestFit="1" customWidth="1"/>
    <col min="4" max="4" width="6.140625" style="0" bestFit="1" customWidth="1"/>
    <col min="5" max="5" width="5.00390625" style="0" bestFit="1" customWidth="1"/>
    <col min="6" max="6" width="6.140625" style="0" bestFit="1" customWidth="1"/>
    <col min="7" max="7" width="5.00390625" style="0" bestFit="1" customWidth="1"/>
    <col min="8" max="8" width="6.140625" style="0" bestFit="1" customWidth="1"/>
    <col min="9" max="9" width="5.00390625" style="0" bestFit="1" customWidth="1"/>
    <col min="10" max="10" width="6.140625" style="0" bestFit="1" customWidth="1"/>
    <col min="11" max="11" width="5.00390625" style="0" bestFit="1" customWidth="1"/>
    <col min="12" max="12" width="6.140625" style="0" bestFit="1" customWidth="1"/>
    <col min="13" max="13" width="4.421875" style="0" bestFit="1" customWidth="1"/>
    <col min="14" max="14" width="6.140625" style="0" bestFit="1" customWidth="1"/>
    <col min="15" max="15" width="4.421875" style="0" bestFit="1" customWidth="1"/>
    <col min="16" max="16" width="6.140625" style="0" bestFit="1" customWidth="1"/>
    <col min="17" max="17" width="4.421875" style="0" bestFit="1" customWidth="1"/>
    <col min="18" max="18" width="6.140625" style="0" bestFit="1" customWidth="1"/>
    <col min="19" max="19" width="4.421875" style="0" bestFit="1" customWidth="1"/>
    <col min="20" max="20" width="6.140625" style="0" bestFit="1" customWidth="1"/>
    <col min="21" max="21" width="4.421875" style="0" bestFit="1" customWidth="1"/>
    <col min="22" max="22" width="6.140625" style="0" bestFit="1" customWidth="1"/>
  </cols>
  <sheetData>
    <row r="1" spans="1:22" ht="14.25">
      <c r="A1" s="40" t="s">
        <v>52</v>
      </c>
      <c r="B1" s="41" t="s">
        <v>5</v>
      </c>
      <c r="C1" s="41" t="s">
        <v>52</v>
      </c>
      <c r="D1" s="41" t="s">
        <v>5</v>
      </c>
      <c r="E1" s="41" t="s">
        <v>52</v>
      </c>
      <c r="F1" s="41" t="s">
        <v>5</v>
      </c>
      <c r="G1" s="41" t="s">
        <v>52</v>
      </c>
      <c r="H1" s="41" t="s">
        <v>5</v>
      </c>
      <c r="I1" s="41" t="s">
        <v>52</v>
      </c>
      <c r="J1" s="41" t="s">
        <v>5</v>
      </c>
      <c r="K1" s="41" t="s">
        <v>52</v>
      </c>
      <c r="L1" s="41" t="s">
        <v>5</v>
      </c>
      <c r="M1" s="41" t="s">
        <v>52</v>
      </c>
      <c r="N1" s="41" t="s">
        <v>5</v>
      </c>
      <c r="O1" s="41" t="s">
        <v>52</v>
      </c>
      <c r="P1" s="41" t="s">
        <v>5</v>
      </c>
      <c r="Q1" s="41" t="s">
        <v>52</v>
      </c>
      <c r="R1" s="41" t="s">
        <v>5</v>
      </c>
      <c r="S1" s="41" t="s">
        <v>52</v>
      </c>
      <c r="T1" s="41" t="s">
        <v>5</v>
      </c>
      <c r="U1" s="41" t="s">
        <v>52</v>
      </c>
      <c r="V1" s="41" t="s">
        <v>5</v>
      </c>
    </row>
    <row r="2" spans="1:22" ht="15">
      <c r="A2" s="42">
        <v>7</v>
      </c>
      <c r="B2" s="43">
        <f>+LN(A2)</f>
        <v>1.9459101490553132</v>
      </c>
      <c r="C2" s="44">
        <v>20.5</v>
      </c>
      <c r="D2" s="43">
        <f aca="true" t="shared" si="0" ref="D2:D28">+LN(C2)</f>
        <v>3.0204248861443626</v>
      </c>
      <c r="E2" s="45">
        <v>34</v>
      </c>
      <c r="F2" s="43">
        <f aca="true" t="shared" si="1" ref="F2:F28">+LN(E2)</f>
        <v>3.5263605246161616</v>
      </c>
      <c r="G2" s="44">
        <v>47.5</v>
      </c>
      <c r="H2" s="43">
        <f aca="true" t="shared" si="2" ref="H2:H28">+LN(G2)</f>
        <v>3.8607297110405954</v>
      </c>
      <c r="I2" s="45">
        <v>61</v>
      </c>
      <c r="J2" s="43">
        <f aca="true" t="shared" si="3" ref="J2:J28">+LN(I2)</f>
        <v>4.110873864173311</v>
      </c>
      <c r="K2" s="44">
        <v>74.5</v>
      </c>
      <c r="L2" s="43">
        <f aca="true" t="shared" si="4" ref="L2:L28">+LN(K2)</f>
        <v>4.310799125385514</v>
      </c>
      <c r="M2" s="46">
        <v>88</v>
      </c>
      <c r="N2" s="43">
        <f aca="true" t="shared" si="5" ref="N2:N28">+LN(M2)</f>
        <v>4.477336814478207</v>
      </c>
      <c r="O2" s="46">
        <v>115</v>
      </c>
      <c r="P2" s="43">
        <f aca="true" t="shared" si="6" ref="P2:P28">+LN(O2)</f>
        <v>4.74493212836325</v>
      </c>
      <c r="Q2" s="46">
        <v>142</v>
      </c>
      <c r="R2" s="43">
        <f aca="true" t="shared" si="7" ref="R2:R28">+LN(Q2)</f>
        <v>4.955827057601261</v>
      </c>
      <c r="S2" s="46">
        <v>169</v>
      </c>
      <c r="T2" s="43">
        <f aca="true" t="shared" si="8" ref="T2:T28">+LN(S2)</f>
        <v>5.1298987149230735</v>
      </c>
      <c r="U2" s="46">
        <v>196</v>
      </c>
      <c r="V2" s="43">
        <f aca="true" t="shared" si="9" ref="V2:V28">+LN(U2)</f>
        <v>5.278114659230517</v>
      </c>
    </row>
    <row r="3" spans="1:22" ht="15">
      <c r="A3" s="47">
        <v>7.5</v>
      </c>
      <c r="B3" s="48">
        <f aca="true" t="shared" si="10" ref="B3:B28">+LN(A3)</f>
        <v>2.0149030205422647</v>
      </c>
      <c r="C3" s="49">
        <v>21</v>
      </c>
      <c r="D3" s="48">
        <f t="shared" si="0"/>
        <v>3.044522437723423</v>
      </c>
      <c r="E3" s="50">
        <v>34.5</v>
      </c>
      <c r="F3" s="48">
        <f t="shared" si="1"/>
        <v>3.5409593240373143</v>
      </c>
      <c r="G3" s="49">
        <v>48</v>
      </c>
      <c r="H3" s="48">
        <f t="shared" si="2"/>
        <v>3.871201010907891</v>
      </c>
      <c r="I3" s="50">
        <v>61.5</v>
      </c>
      <c r="J3" s="48">
        <f t="shared" si="3"/>
        <v>4.119037174812473</v>
      </c>
      <c r="K3" s="49">
        <v>75</v>
      </c>
      <c r="L3" s="48">
        <f t="shared" si="4"/>
        <v>4.31748811353631</v>
      </c>
      <c r="M3" s="51">
        <v>89</v>
      </c>
      <c r="N3" s="48">
        <f t="shared" si="5"/>
        <v>4.48863636973214</v>
      </c>
      <c r="O3" s="51">
        <v>116</v>
      </c>
      <c r="P3" s="48">
        <f t="shared" si="6"/>
        <v>4.7535901911063645</v>
      </c>
      <c r="Q3" s="51">
        <v>143</v>
      </c>
      <c r="R3" s="48">
        <f t="shared" si="7"/>
        <v>4.962844630259907</v>
      </c>
      <c r="S3" s="51">
        <v>170</v>
      </c>
      <c r="T3" s="48">
        <f t="shared" si="8"/>
        <v>5.135798437050262</v>
      </c>
      <c r="U3" s="51">
        <v>198</v>
      </c>
      <c r="V3" s="48">
        <f t="shared" si="9"/>
        <v>5.288267030694535</v>
      </c>
    </row>
    <row r="4" spans="1:22" ht="15">
      <c r="A4" s="42">
        <v>8</v>
      </c>
      <c r="B4" s="43">
        <f t="shared" si="10"/>
        <v>2.0794415416798357</v>
      </c>
      <c r="C4" s="44">
        <v>21.5</v>
      </c>
      <c r="D4" s="43">
        <f t="shared" si="0"/>
        <v>3.068052935133617</v>
      </c>
      <c r="E4" s="45">
        <v>35</v>
      </c>
      <c r="F4" s="43">
        <f t="shared" si="1"/>
        <v>3.5553480614894135</v>
      </c>
      <c r="G4" s="44">
        <v>48.5</v>
      </c>
      <c r="H4" s="43">
        <f t="shared" si="2"/>
        <v>3.8815637979434374</v>
      </c>
      <c r="I4" s="45">
        <v>62</v>
      </c>
      <c r="J4" s="43">
        <f t="shared" si="3"/>
        <v>4.127134385045092</v>
      </c>
      <c r="K4" s="44">
        <v>75.5</v>
      </c>
      <c r="L4" s="43">
        <f t="shared" si="4"/>
        <v>4.324132656254979</v>
      </c>
      <c r="M4" s="46">
        <v>90</v>
      </c>
      <c r="N4" s="43">
        <f t="shared" si="5"/>
        <v>4.499809670330265</v>
      </c>
      <c r="O4" s="46">
        <v>117</v>
      </c>
      <c r="P4" s="43">
        <f t="shared" si="6"/>
        <v>4.762173934797756</v>
      </c>
      <c r="Q4" s="46">
        <v>144</v>
      </c>
      <c r="R4" s="43">
        <f t="shared" si="7"/>
        <v>4.969813299576001</v>
      </c>
      <c r="S4" s="46">
        <v>171</v>
      </c>
      <c r="T4" s="43">
        <f t="shared" si="8"/>
        <v>5.14166355650266</v>
      </c>
      <c r="U4" s="46">
        <v>200</v>
      </c>
      <c r="V4" s="43">
        <f t="shared" si="9"/>
        <v>5.298317366548036</v>
      </c>
    </row>
    <row r="5" spans="1:22" ht="15">
      <c r="A5" s="47">
        <v>8.5</v>
      </c>
      <c r="B5" s="48">
        <f t="shared" si="10"/>
        <v>2.1400661634962708</v>
      </c>
      <c r="C5" s="49">
        <v>22</v>
      </c>
      <c r="D5" s="48">
        <f t="shared" si="0"/>
        <v>3.091042453358316</v>
      </c>
      <c r="E5" s="50">
        <v>35.5</v>
      </c>
      <c r="F5" s="48">
        <f t="shared" si="1"/>
        <v>3.56953269648137</v>
      </c>
      <c r="G5" s="49">
        <v>49</v>
      </c>
      <c r="H5" s="48">
        <f t="shared" si="2"/>
        <v>3.8918202981106265</v>
      </c>
      <c r="I5" s="50">
        <v>62.5</v>
      </c>
      <c r="J5" s="48">
        <f t="shared" si="3"/>
        <v>4.135166556742356</v>
      </c>
      <c r="K5" s="49">
        <v>76</v>
      </c>
      <c r="L5" s="48">
        <f t="shared" si="4"/>
        <v>4.330733340286331</v>
      </c>
      <c r="M5" s="51">
        <v>91</v>
      </c>
      <c r="N5" s="48">
        <f t="shared" si="5"/>
        <v>4.51085950651685</v>
      </c>
      <c r="O5" s="51">
        <v>118</v>
      </c>
      <c r="P5" s="48">
        <f t="shared" si="6"/>
        <v>4.770684624465665</v>
      </c>
      <c r="Q5" s="51">
        <v>145</v>
      </c>
      <c r="R5" s="48">
        <f t="shared" si="7"/>
        <v>4.976733742420574</v>
      </c>
      <c r="S5" s="51">
        <v>172</v>
      </c>
      <c r="T5" s="48">
        <f t="shared" si="8"/>
        <v>5.147494476813453</v>
      </c>
      <c r="U5" s="51">
        <v>202</v>
      </c>
      <c r="V5" s="48">
        <f t="shared" si="9"/>
        <v>5.308267697401205</v>
      </c>
    </row>
    <row r="6" spans="1:22" ht="15">
      <c r="A6" s="42">
        <v>9</v>
      </c>
      <c r="B6" s="43">
        <f t="shared" si="10"/>
        <v>2.1972245773362196</v>
      </c>
      <c r="C6" s="44">
        <v>22.5</v>
      </c>
      <c r="D6" s="43">
        <f t="shared" si="0"/>
        <v>3.1135153092103742</v>
      </c>
      <c r="E6" s="45">
        <v>36</v>
      </c>
      <c r="F6" s="43">
        <f t="shared" si="1"/>
        <v>3.58351893845611</v>
      </c>
      <c r="G6" s="44">
        <v>49.5</v>
      </c>
      <c r="H6" s="43">
        <f t="shared" si="2"/>
        <v>3.901972669574645</v>
      </c>
      <c r="I6" s="45">
        <v>63</v>
      </c>
      <c r="J6" s="43">
        <f t="shared" si="3"/>
        <v>4.143134726391533</v>
      </c>
      <c r="K6" s="44">
        <v>76.5</v>
      </c>
      <c r="L6" s="43">
        <f t="shared" si="4"/>
        <v>4.33729074083249</v>
      </c>
      <c r="M6" s="46">
        <v>92</v>
      </c>
      <c r="N6" s="43">
        <f t="shared" si="5"/>
        <v>4.5217885770490405</v>
      </c>
      <c r="O6" s="46">
        <v>119</v>
      </c>
      <c r="P6" s="43">
        <f t="shared" si="6"/>
        <v>4.77912349311153</v>
      </c>
      <c r="Q6" s="46">
        <v>146</v>
      </c>
      <c r="R6" s="43">
        <f t="shared" si="7"/>
        <v>4.983606621708336</v>
      </c>
      <c r="S6" s="46">
        <v>173</v>
      </c>
      <c r="T6" s="43">
        <f t="shared" si="8"/>
        <v>5.153291594497779</v>
      </c>
      <c r="U6" s="46">
        <v>204</v>
      </c>
      <c r="V6" s="43">
        <f t="shared" si="9"/>
        <v>5.318119993844216</v>
      </c>
    </row>
    <row r="7" spans="1:22" ht="15">
      <c r="A7" s="47">
        <v>9.5</v>
      </c>
      <c r="B7" s="48">
        <f t="shared" si="10"/>
        <v>2.2512917986064953</v>
      </c>
      <c r="C7" s="49">
        <v>23</v>
      </c>
      <c r="D7" s="48">
        <f t="shared" si="0"/>
        <v>3.1354942159291497</v>
      </c>
      <c r="E7" s="50">
        <v>36.5</v>
      </c>
      <c r="F7" s="48">
        <f t="shared" si="1"/>
        <v>3.597312260588446</v>
      </c>
      <c r="G7" s="49">
        <v>50</v>
      </c>
      <c r="H7" s="48">
        <f t="shared" si="2"/>
        <v>3.912023005428146</v>
      </c>
      <c r="I7" s="50">
        <v>63.5</v>
      </c>
      <c r="J7" s="48">
        <f t="shared" si="3"/>
        <v>4.151039905898646</v>
      </c>
      <c r="K7" s="49">
        <v>77</v>
      </c>
      <c r="L7" s="48">
        <f t="shared" si="4"/>
        <v>4.343805421853684</v>
      </c>
      <c r="M7" s="51">
        <v>93</v>
      </c>
      <c r="N7" s="48">
        <f t="shared" si="5"/>
        <v>4.532599493153256</v>
      </c>
      <c r="O7" s="51">
        <v>120</v>
      </c>
      <c r="P7" s="48">
        <f t="shared" si="6"/>
        <v>4.787491742782046</v>
      </c>
      <c r="Q7" s="51">
        <v>147</v>
      </c>
      <c r="R7" s="48">
        <f t="shared" si="7"/>
        <v>4.990432586778736</v>
      </c>
      <c r="S7" s="51">
        <v>174</v>
      </c>
      <c r="T7" s="48">
        <f t="shared" si="8"/>
        <v>5.159055299214529</v>
      </c>
      <c r="U7" s="51">
        <v>206</v>
      </c>
      <c r="V7" s="48">
        <f t="shared" si="9"/>
        <v>5.327876168789581</v>
      </c>
    </row>
    <row r="8" spans="1:22" ht="15">
      <c r="A8" s="42">
        <v>10</v>
      </c>
      <c r="B8" s="43">
        <f t="shared" si="10"/>
        <v>2.302585092994046</v>
      </c>
      <c r="C8" s="44">
        <v>23.5</v>
      </c>
      <c r="D8" s="43">
        <f t="shared" si="0"/>
        <v>3.1570004211501135</v>
      </c>
      <c r="E8" s="45">
        <v>37</v>
      </c>
      <c r="F8" s="43">
        <f t="shared" si="1"/>
        <v>3.6109179126442243</v>
      </c>
      <c r="G8" s="44">
        <v>50.5</v>
      </c>
      <c r="H8" s="43">
        <f t="shared" si="2"/>
        <v>3.9219733362813143</v>
      </c>
      <c r="I8" s="45">
        <v>64</v>
      </c>
      <c r="J8" s="43">
        <f t="shared" si="3"/>
        <v>4.1588830833596715</v>
      </c>
      <c r="K8" s="44">
        <v>77.5</v>
      </c>
      <c r="L8" s="43">
        <f t="shared" si="4"/>
        <v>4.350277936359301</v>
      </c>
      <c r="M8" s="46">
        <v>94</v>
      </c>
      <c r="N8" s="43">
        <f t="shared" si="5"/>
        <v>4.543294782270004</v>
      </c>
      <c r="O8" s="46">
        <v>121</v>
      </c>
      <c r="P8" s="43">
        <f t="shared" si="6"/>
        <v>4.795790545596741</v>
      </c>
      <c r="Q8" s="46">
        <v>148</v>
      </c>
      <c r="R8" s="43">
        <f t="shared" si="7"/>
        <v>4.997212273764115</v>
      </c>
      <c r="S8" s="46">
        <v>175</v>
      </c>
      <c r="T8" s="43">
        <f t="shared" si="8"/>
        <v>5.1647859739235145</v>
      </c>
      <c r="U8" s="46">
        <v>208</v>
      </c>
      <c r="V8" s="43">
        <f t="shared" si="9"/>
        <v>5.337538079701318</v>
      </c>
    </row>
    <row r="9" spans="1:22" ht="15">
      <c r="A9" s="47">
        <v>10.5</v>
      </c>
      <c r="B9" s="48">
        <f t="shared" si="10"/>
        <v>2.3513752571634776</v>
      </c>
      <c r="C9" s="49">
        <v>24</v>
      </c>
      <c r="D9" s="48">
        <f t="shared" si="0"/>
        <v>3.1780538303479458</v>
      </c>
      <c r="E9" s="50">
        <v>37.5</v>
      </c>
      <c r="F9" s="48">
        <f t="shared" si="1"/>
        <v>3.624340932976365</v>
      </c>
      <c r="G9" s="49">
        <v>51</v>
      </c>
      <c r="H9" s="48">
        <f t="shared" si="2"/>
        <v>3.9318256327243257</v>
      </c>
      <c r="I9" s="50">
        <v>64.5</v>
      </c>
      <c r="J9" s="48">
        <f t="shared" si="3"/>
        <v>4.1666652238017265</v>
      </c>
      <c r="K9" s="49">
        <v>78</v>
      </c>
      <c r="L9" s="48">
        <f t="shared" si="4"/>
        <v>4.356708826689592</v>
      </c>
      <c r="M9" s="51">
        <v>95</v>
      </c>
      <c r="N9" s="48">
        <f t="shared" si="5"/>
        <v>4.553876891600541</v>
      </c>
      <c r="O9" s="51">
        <v>122</v>
      </c>
      <c r="P9" s="48">
        <f t="shared" si="6"/>
        <v>4.804021044733257</v>
      </c>
      <c r="Q9" s="51">
        <v>149</v>
      </c>
      <c r="R9" s="48">
        <f t="shared" si="7"/>
        <v>5.003946305945459</v>
      </c>
      <c r="S9" s="51">
        <v>176</v>
      </c>
      <c r="T9" s="48">
        <f t="shared" si="8"/>
        <v>5.170483995038151</v>
      </c>
      <c r="U9" s="51">
        <v>210</v>
      </c>
      <c r="V9" s="48">
        <f t="shared" si="9"/>
        <v>5.3471075307174685</v>
      </c>
    </row>
    <row r="10" spans="1:22" ht="15">
      <c r="A10" s="42">
        <v>11</v>
      </c>
      <c r="B10" s="43">
        <f t="shared" si="10"/>
        <v>2.3978952727983707</v>
      </c>
      <c r="C10" s="44">
        <v>24.5</v>
      </c>
      <c r="D10" s="43">
        <f t="shared" si="0"/>
        <v>3.1986731175506815</v>
      </c>
      <c r="E10" s="45">
        <v>38</v>
      </c>
      <c r="F10" s="43">
        <f t="shared" si="1"/>
        <v>3.6375861597263857</v>
      </c>
      <c r="G10" s="44">
        <v>51.5</v>
      </c>
      <c r="H10" s="43">
        <f t="shared" si="2"/>
        <v>3.9415818076696905</v>
      </c>
      <c r="I10" s="45">
        <v>65</v>
      </c>
      <c r="J10" s="43">
        <f t="shared" si="3"/>
        <v>4.174387269895637</v>
      </c>
      <c r="K10" s="44">
        <v>78.5</v>
      </c>
      <c r="L10" s="43">
        <f t="shared" si="4"/>
        <v>4.363098624788363</v>
      </c>
      <c r="M10" s="46">
        <v>96</v>
      </c>
      <c r="N10" s="43">
        <f t="shared" si="5"/>
        <v>4.564348191467836</v>
      </c>
      <c r="O10" s="46">
        <v>123</v>
      </c>
      <c r="P10" s="43">
        <f t="shared" si="6"/>
        <v>4.812184355372417</v>
      </c>
      <c r="Q10" s="46">
        <v>150</v>
      </c>
      <c r="R10" s="43">
        <f t="shared" si="7"/>
        <v>5.0106352940962555</v>
      </c>
      <c r="S10" s="46">
        <v>177</v>
      </c>
      <c r="T10" s="43">
        <f t="shared" si="8"/>
        <v>5.176149732573829</v>
      </c>
      <c r="U10" s="46">
        <v>212</v>
      </c>
      <c r="V10" s="43">
        <f t="shared" si="9"/>
        <v>5.356586274672012</v>
      </c>
    </row>
    <row r="11" spans="1:22" ht="15">
      <c r="A11" s="47">
        <v>11.5</v>
      </c>
      <c r="B11" s="48">
        <f t="shared" si="10"/>
        <v>2.4423470353692043</v>
      </c>
      <c r="C11" s="49">
        <v>25</v>
      </c>
      <c r="D11" s="48">
        <f t="shared" si="0"/>
        <v>3.2188758248682006</v>
      </c>
      <c r="E11" s="50">
        <v>38.5</v>
      </c>
      <c r="F11" s="48">
        <f t="shared" si="1"/>
        <v>3.6506582412937387</v>
      </c>
      <c r="G11" s="49">
        <v>52</v>
      </c>
      <c r="H11" s="48">
        <f t="shared" si="2"/>
        <v>3.9512437185814275</v>
      </c>
      <c r="I11" s="50">
        <v>65.5</v>
      </c>
      <c r="J11" s="48">
        <f t="shared" si="3"/>
        <v>4.182050142641207</v>
      </c>
      <c r="K11" s="49">
        <v>79</v>
      </c>
      <c r="L11" s="48">
        <f t="shared" si="4"/>
        <v>4.3694478524670215</v>
      </c>
      <c r="M11" s="51">
        <v>97</v>
      </c>
      <c r="N11" s="48">
        <f t="shared" si="5"/>
        <v>4.574710978503383</v>
      </c>
      <c r="O11" s="51">
        <v>124</v>
      </c>
      <c r="P11" s="48">
        <f t="shared" si="6"/>
        <v>4.820281565605037</v>
      </c>
      <c r="Q11" s="51">
        <v>151</v>
      </c>
      <c r="R11" s="48">
        <f t="shared" si="7"/>
        <v>5.017279836814924</v>
      </c>
      <c r="S11" s="51">
        <v>178</v>
      </c>
      <c r="T11" s="48">
        <f t="shared" si="8"/>
        <v>5.181783550292085</v>
      </c>
      <c r="U11" s="51">
        <v>214</v>
      </c>
      <c r="V11" s="48">
        <f t="shared" si="9"/>
        <v>5.365976015021851</v>
      </c>
    </row>
    <row r="12" spans="1:22" ht="15">
      <c r="A12" s="42">
        <v>12</v>
      </c>
      <c r="B12" s="43">
        <f t="shared" si="10"/>
        <v>2.4849066497880004</v>
      </c>
      <c r="C12" s="44">
        <v>25.5</v>
      </c>
      <c r="D12" s="43">
        <f t="shared" si="0"/>
        <v>3.2386784521643803</v>
      </c>
      <c r="E12" s="45">
        <v>39</v>
      </c>
      <c r="F12" s="43">
        <f t="shared" si="1"/>
        <v>3.6635616461296463</v>
      </c>
      <c r="G12" s="44">
        <v>52.5</v>
      </c>
      <c r="H12" s="43">
        <f t="shared" si="2"/>
        <v>3.960813169597578</v>
      </c>
      <c r="I12" s="45">
        <v>66</v>
      </c>
      <c r="J12" s="43">
        <f t="shared" si="3"/>
        <v>4.189654742026425</v>
      </c>
      <c r="K12" s="44">
        <v>79.5</v>
      </c>
      <c r="L12" s="43">
        <f t="shared" si="4"/>
        <v>4.375757021660286</v>
      </c>
      <c r="M12" s="46">
        <v>98</v>
      </c>
      <c r="N12" s="43">
        <f t="shared" si="5"/>
        <v>4.584967478670572</v>
      </c>
      <c r="O12" s="46">
        <v>125</v>
      </c>
      <c r="P12" s="43">
        <f t="shared" si="6"/>
        <v>4.8283137373023015</v>
      </c>
      <c r="Q12" s="46">
        <v>152</v>
      </c>
      <c r="R12" s="43">
        <f t="shared" si="7"/>
        <v>5.0238805208462765</v>
      </c>
      <c r="S12" s="46">
        <v>179</v>
      </c>
      <c r="T12" s="43">
        <f t="shared" si="8"/>
        <v>5.187385805840755</v>
      </c>
      <c r="U12" s="46">
        <v>216</v>
      </c>
      <c r="V12" s="43">
        <f t="shared" si="9"/>
        <v>5.375278407684165</v>
      </c>
    </row>
    <row r="13" spans="1:22" ht="15">
      <c r="A13" s="47">
        <v>12.5</v>
      </c>
      <c r="B13" s="48">
        <f t="shared" si="10"/>
        <v>2.5257286443082556</v>
      </c>
      <c r="C13" s="49">
        <v>26</v>
      </c>
      <c r="D13" s="48">
        <f t="shared" si="0"/>
        <v>3.258096538021482</v>
      </c>
      <c r="E13" s="50">
        <v>39.5</v>
      </c>
      <c r="F13" s="48">
        <f t="shared" si="1"/>
        <v>3.676300671907076</v>
      </c>
      <c r="G13" s="49">
        <v>53</v>
      </c>
      <c r="H13" s="48">
        <f t="shared" si="2"/>
        <v>3.970291913552122</v>
      </c>
      <c r="I13" s="50">
        <v>66.5</v>
      </c>
      <c r="J13" s="48">
        <f t="shared" si="3"/>
        <v>4.197201947661808</v>
      </c>
      <c r="K13" s="49">
        <v>80</v>
      </c>
      <c r="L13" s="48">
        <f t="shared" si="4"/>
        <v>4.382026634673881</v>
      </c>
      <c r="M13" s="51">
        <v>99</v>
      </c>
      <c r="N13" s="48">
        <f t="shared" si="5"/>
        <v>4.59511985013459</v>
      </c>
      <c r="O13" s="51">
        <v>126</v>
      </c>
      <c r="P13" s="48">
        <f t="shared" si="6"/>
        <v>4.836281906951478</v>
      </c>
      <c r="Q13" s="51">
        <v>153</v>
      </c>
      <c r="R13" s="48">
        <f t="shared" si="7"/>
        <v>5.030437921392435</v>
      </c>
      <c r="S13" s="51">
        <v>180</v>
      </c>
      <c r="T13" s="48">
        <f t="shared" si="8"/>
        <v>5.19295685089021</v>
      </c>
      <c r="U13" s="51">
        <v>218</v>
      </c>
      <c r="V13" s="48">
        <f t="shared" si="9"/>
        <v>5.384495062789089</v>
      </c>
    </row>
    <row r="14" spans="1:22" ht="15">
      <c r="A14" s="42">
        <v>13</v>
      </c>
      <c r="B14" s="43">
        <f t="shared" si="10"/>
        <v>2.5649493574615367</v>
      </c>
      <c r="C14" s="44">
        <v>26.5</v>
      </c>
      <c r="D14" s="43">
        <f t="shared" si="0"/>
        <v>3.2771447329921766</v>
      </c>
      <c r="E14" s="45">
        <v>40</v>
      </c>
      <c r="F14" s="43">
        <f t="shared" si="1"/>
        <v>3.6888794541139363</v>
      </c>
      <c r="G14" s="44">
        <v>53.5</v>
      </c>
      <c r="H14" s="43">
        <f t="shared" si="2"/>
        <v>3.979681653901961</v>
      </c>
      <c r="I14" s="45">
        <v>67</v>
      </c>
      <c r="J14" s="43">
        <f t="shared" si="3"/>
        <v>4.204692619390966</v>
      </c>
      <c r="K14" s="44">
        <v>80.5</v>
      </c>
      <c r="L14" s="43">
        <f t="shared" si="4"/>
        <v>4.388257184424518</v>
      </c>
      <c r="M14" s="46">
        <v>100</v>
      </c>
      <c r="N14" s="43">
        <f t="shared" si="5"/>
        <v>4.605170185988092</v>
      </c>
      <c r="O14" s="46">
        <v>127</v>
      </c>
      <c r="P14" s="43">
        <f t="shared" si="6"/>
        <v>4.844187086458591</v>
      </c>
      <c r="Q14" s="46">
        <v>154</v>
      </c>
      <c r="R14" s="43">
        <f t="shared" si="7"/>
        <v>5.0369526024136295</v>
      </c>
      <c r="S14" s="46">
        <v>181</v>
      </c>
      <c r="T14" s="43">
        <f t="shared" si="8"/>
        <v>5.198497031265826</v>
      </c>
      <c r="U14" s="46">
        <v>220</v>
      </c>
      <c r="V14" s="43">
        <f t="shared" si="9"/>
        <v>5.393627546352362</v>
      </c>
    </row>
    <row r="15" spans="1:22" ht="15">
      <c r="A15" s="47">
        <v>13.5</v>
      </c>
      <c r="B15" s="48">
        <f t="shared" si="10"/>
        <v>2.6026896854443837</v>
      </c>
      <c r="C15" s="49">
        <v>27</v>
      </c>
      <c r="D15" s="48">
        <f t="shared" si="0"/>
        <v>3.295836866004329</v>
      </c>
      <c r="E15" s="50">
        <v>40.5</v>
      </c>
      <c r="F15" s="48">
        <f t="shared" si="1"/>
        <v>3.7013019741124933</v>
      </c>
      <c r="G15" s="49">
        <v>54</v>
      </c>
      <c r="H15" s="48">
        <f t="shared" si="2"/>
        <v>3.9889840465642745</v>
      </c>
      <c r="I15" s="50">
        <v>67.5</v>
      </c>
      <c r="J15" s="48">
        <f t="shared" si="3"/>
        <v>4.212127597878484</v>
      </c>
      <c r="K15" s="49">
        <v>81</v>
      </c>
      <c r="L15" s="48">
        <f t="shared" si="4"/>
        <v>4.394449154672439</v>
      </c>
      <c r="M15" s="51">
        <v>101</v>
      </c>
      <c r="N15" s="48">
        <f t="shared" si="5"/>
        <v>4.61512051684126</v>
      </c>
      <c r="O15" s="51">
        <v>128</v>
      </c>
      <c r="P15" s="48">
        <f t="shared" si="6"/>
        <v>4.852030263919617</v>
      </c>
      <c r="Q15" s="51">
        <v>155</v>
      </c>
      <c r="R15" s="48">
        <f t="shared" si="7"/>
        <v>5.043425116919247</v>
      </c>
      <c r="S15" s="51">
        <v>182</v>
      </c>
      <c r="T15" s="48">
        <f t="shared" si="8"/>
        <v>5.204006687076795</v>
      </c>
      <c r="U15" s="51">
        <v>222</v>
      </c>
      <c r="V15" s="48">
        <f t="shared" si="9"/>
        <v>5.402677381872279</v>
      </c>
    </row>
    <row r="16" spans="1:22" ht="15">
      <c r="A16" s="42">
        <v>14</v>
      </c>
      <c r="B16" s="43">
        <f t="shared" si="10"/>
        <v>2.6390573296152584</v>
      </c>
      <c r="C16" s="44">
        <v>27.5</v>
      </c>
      <c r="D16" s="43">
        <f t="shared" si="0"/>
        <v>3.3141860046725258</v>
      </c>
      <c r="E16" s="45">
        <v>41</v>
      </c>
      <c r="F16" s="43">
        <f t="shared" si="1"/>
        <v>3.713572066704308</v>
      </c>
      <c r="G16" s="44">
        <v>54.5</v>
      </c>
      <c r="H16" s="43">
        <f t="shared" si="2"/>
        <v>3.9982007016691985</v>
      </c>
      <c r="I16" s="45">
        <v>68</v>
      </c>
      <c r="J16" s="43">
        <f t="shared" si="3"/>
        <v>4.219507705176107</v>
      </c>
      <c r="K16" s="44">
        <v>81.5</v>
      </c>
      <c r="L16" s="43">
        <f t="shared" si="4"/>
        <v>4.400603020246817</v>
      </c>
      <c r="M16" s="46">
        <v>102</v>
      </c>
      <c r="N16" s="43">
        <f t="shared" si="5"/>
        <v>4.624972813284271</v>
      </c>
      <c r="O16" s="46">
        <v>129</v>
      </c>
      <c r="P16" s="43">
        <f t="shared" si="6"/>
        <v>4.859812404361672</v>
      </c>
      <c r="Q16" s="46">
        <v>156</v>
      </c>
      <c r="R16" s="43">
        <f t="shared" si="7"/>
        <v>5.049856007249537</v>
      </c>
      <c r="S16" s="46">
        <v>183</v>
      </c>
      <c r="T16" s="43">
        <f t="shared" si="8"/>
        <v>5.209486152841421</v>
      </c>
      <c r="U16" s="46">
        <v>224</v>
      </c>
      <c r="V16" s="43">
        <f t="shared" si="9"/>
        <v>5.4116460518550396</v>
      </c>
    </row>
    <row r="17" spans="1:22" ht="15">
      <c r="A17" s="47">
        <v>14.5</v>
      </c>
      <c r="B17" s="48">
        <f t="shared" si="10"/>
        <v>2.6741486494265287</v>
      </c>
      <c r="C17" s="49">
        <v>28</v>
      </c>
      <c r="D17" s="48">
        <f t="shared" si="0"/>
        <v>3.332204510175204</v>
      </c>
      <c r="E17" s="50">
        <v>41.5</v>
      </c>
      <c r="F17" s="48">
        <f t="shared" si="1"/>
        <v>3.7256934272366524</v>
      </c>
      <c r="G17" s="49">
        <v>55</v>
      </c>
      <c r="H17" s="48">
        <f t="shared" si="2"/>
        <v>4.007333185232471</v>
      </c>
      <c r="I17" s="50">
        <v>68.5</v>
      </c>
      <c r="J17" s="48">
        <f t="shared" si="3"/>
        <v>4.22683374526818</v>
      </c>
      <c r="K17" s="49">
        <v>82</v>
      </c>
      <c r="L17" s="48">
        <f t="shared" si="4"/>
        <v>4.406719247264253</v>
      </c>
      <c r="M17" s="51">
        <v>103</v>
      </c>
      <c r="N17" s="48">
        <f t="shared" si="5"/>
        <v>4.634728988229636</v>
      </c>
      <c r="O17" s="51">
        <v>130</v>
      </c>
      <c r="P17" s="48">
        <f t="shared" si="6"/>
        <v>4.867534450455582</v>
      </c>
      <c r="Q17" s="51">
        <v>157</v>
      </c>
      <c r="R17" s="48">
        <f t="shared" si="7"/>
        <v>5.056245805348308</v>
      </c>
      <c r="S17" s="51">
        <v>184</v>
      </c>
      <c r="T17" s="48">
        <f t="shared" si="8"/>
        <v>5.214935757608986</v>
      </c>
      <c r="U17" s="51">
        <v>226</v>
      </c>
      <c r="V17" s="48">
        <f t="shared" si="9"/>
        <v>5.420534999272286</v>
      </c>
    </row>
    <row r="18" spans="1:22" ht="15">
      <c r="A18" s="42">
        <v>15</v>
      </c>
      <c r="B18" s="43">
        <f t="shared" si="10"/>
        <v>2.70805020110221</v>
      </c>
      <c r="C18" s="44">
        <v>28.5</v>
      </c>
      <c r="D18" s="43">
        <f t="shared" si="0"/>
        <v>3.349904087274605</v>
      </c>
      <c r="E18" s="45">
        <v>42</v>
      </c>
      <c r="F18" s="43">
        <f t="shared" si="1"/>
        <v>3.7376696182833684</v>
      </c>
      <c r="G18" s="44">
        <v>55.5</v>
      </c>
      <c r="H18" s="43">
        <f t="shared" si="2"/>
        <v>4.0163830207523885</v>
      </c>
      <c r="I18" s="45">
        <v>69</v>
      </c>
      <c r="J18" s="43">
        <f t="shared" si="3"/>
        <v>4.23410650459726</v>
      </c>
      <c r="K18" s="44">
        <v>82.5</v>
      </c>
      <c r="L18" s="43">
        <f t="shared" si="4"/>
        <v>4.412798293340635</v>
      </c>
      <c r="M18" s="46">
        <v>104</v>
      </c>
      <c r="N18" s="43">
        <f t="shared" si="5"/>
        <v>4.6443908991413725</v>
      </c>
      <c r="O18" s="46">
        <v>131</v>
      </c>
      <c r="P18" s="43">
        <f t="shared" si="6"/>
        <v>4.875197323201151</v>
      </c>
      <c r="Q18" s="46">
        <v>158</v>
      </c>
      <c r="R18" s="43">
        <f t="shared" si="7"/>
        <v>5.062595033026967</v>
      </c>
      <c r="S18" s="46">
        <v>185</v>
      </c>
      <c r="T18" s="43">
        <f t="shared" si="8"/>
        <v>5.220355825078324</v>
      </c>
      <c r="U18" s="46">
        <v>228</v>
      </c>
      <c r="V18" s="43">
        <f t="shared" si="9"/>
        <v>5.429345628954441</v>
      </c>
    </row>
    <row r="19" spans="1:22" ht="15">
      <c r="A19" s="47">
        <v>15.5</v>
      </c>
      <c r="B19" s="48">
        <f t="shared" si="10"/>
        <v>2.740840023925201</v>
      </c>
      <c r="C19" s="49">
        <v>29</v>
      </c>
      <c r="D19" s="48">
        <f t="shared" si="0"/>
        <v>3.367295829986474</v>
      </c>
      <c r="E19" s="50">
        <v>42.5</v>
      </c>
      <c r="F19" s="48">
        <f t="shared" si="1"/>
        <v>3.7495040759303713</v>
      </c>
      <c r="G19" s="49">
        <v>56</v>
      </c>
      <c r="H19" s="48">
        <f t="shared" si="2"/>
        <v>4.02535169073515</v>
      </c>
      <c r="I19" s="50">
        <v>69.5</v>
      </c>
      <c r="J19" s="48">
        <f t="shared" si="3"/>
        <v>4.241326752570746</v>
      </c>
      <c r="K19" s="49">
        <v>83</v>
      </c>
      <c r="L19" s="48">
        <f t="shared" si="4"/>
        <v>4.418840607796598</v>
      </c>
      <c r="M19" s="51">
        <v>105</v>
      </c>
      <c r="N19" s="48">
        <f t="shared" si="5"/>
        <v>4.653960350157523</v>
      </c>
      <c r="O19" s="51">
        <v>132</v>
      </c>
      <c r="P19" s="48">
        <f t="shared" si="6"/>
        <v>4.882801922586371</v>
      </c>
      <c r="Q19" s="51">
        <v>159</v>
      </c>
      <c r="R19" s="48">
        <f t="shared" si="7"/>
        <v>5.0689042022202315</v>
      </c>
      <c r="S19" s="51">
        <v>186</v>
      </c>
      <c r="T19" s="48">
        <f t="shared" si="8"/>
        <v>5.225746673713202</v>
      </c>
      <c r="U19" s="51">
        <v>230</v>
      </c>
      <c r="V19" s="48">
        <f t="shared" si="9"/>
        <v>5.438079308923196</v>
      </c>
    </row>
    <row r="20" spans="1:22" ht="15">
      <c r="A20" s="42">
        <v>16</v>
      </c>
      <c r="B20" s="43">
        <f t="shared" si="10"/>
        <v>2.772588722239781</v>
      </c>
      <c r="C20" s="44">
        <v>29.5</v>
      </c>
      <c r="D20" s="43">
        <f t="shared" si="0"/>
        <v>3.3843902633457743</v>
      </c>
      <c r="E20" s="45">
        <v>43</v>
      </c>
      <c r="F20" s="43">
        <f t="shared" si="1"/>
        <v>3.7612001156935624</v>
      </c>
      <c r="G20" s="44">
        <v>56.5</v>
      </c>
      <c r="H20" s="43">
        <f t="shared" si="2"/>
        <v>4.034240638152395</v>
      </c>
      <c r="I20" s="45">
        <v>70</v>
      </c>
      <c r="J20" s="43">
        <f t="shared" si="3"/>
        <v>4.248495242049359</v>
      </c>
      <c r="K20" s="44">
        <v>83.5</v>
      </c>
      <c r="L20" s="43">
        <f t="shared" si="4"/>
        <v>4.42484663185681</v>
      </c>
      <c r="M20" s="46">
        <v>106</v>
      </c>
      <c r="N20" s="43">
        <f t="shared" si="5"/>
        <v>4.663439094112067</v>
      </c>
      <c r="O20" s="46">
        <v>133</v>
      </c>
      <c r="P20" s="43">
        <f t="shared" si="6"/>
        <v>4.890349128221754</v>
      </c>
      <c r="Q20" s="46">
        <v>160</v>
      </c>
      <c r="R20" s="43">
        <f t="shared" si="7"/>
        <v>5.075173815233827</v>
      </c>
      <c r="S20" s="46">
        <v>187</v>
      </c>
      <c r="T20" s="43">
        <f t="shared" si="8"/>
        <v>5.231108616854587</v>
      </c>
      <c r="U20" s="46">
        <v>232</v>
      </c>
      <c r="V20" s="43">
        <f t="shared" si="9"/>
        <v>5.44673737166631</v>
      </c>
    </row>
    <row r="21" spans="1:22" ht="15">
      <c r="A21" s="47">
        <v>16.5</v>
      </c>
      <c r="B21" s="48">
        <f t="shared" si="10"/>
        <v>2.803360380906535</v>
      </c>
      <c r="C21" s="49">
        <v>30</v>
      </c>
      <c r="D21" s="48">
        <f t="shared" si="0"/>
        <v>3.4011973816621555</v>
      </c>
      <c r="E21" s="50">
        <v>43.5</v>
      </c>
      <c r="F21" s="48">
        <f t="shared" si="1"/>
        <v>3.7727609380946383</v>
      </c>
      <c r="G21" s="49">
        <v>57</v>
      </c>
      <c r="H21" s="48">
        <f t="shared" si="2"/>
        <v>4.04305126783455</v>
      </c>
      <c r="I21" s="50">
        <v>70.5</v>
      </c>
      <c r="J21" s="48">
        <f t="shared" si="3"/>
        <v>4.255612709818223</v>
      </c>
      <c r="K21" s="49">
        <v>84</v>
      </c>
      <c r="L21" s="48">
        <f t="shared" si="4"/>
        <v>4.430816798843313</v>
      </c>
      <c r="M21" s="51">
        <v>107</v>
      </c>
      <c r="N21" s="48">
        <f t="shared" si="5"/>
        <v>4.672828834461906</v>
      </c>
      <c r="O21" s="51">
        <v>134</v>
      </c>
      <c r="P21" s="48">
        <f t="shared" si="6"/>
        <v>4.897839799950911</v>
      </c>
      <c r="Q21" s="51">
        <v>161</v>
      </c>
      <c r="R21" s="48">
        <f t="shared" si="7"/>
        <v>5.081404364984463</v>
      </c>
      <c r="S21" s="51">
        <v>188</v>
      </c>
      <c r="T21" s="48">
        <f t="shared" si="8"/>
        <v>5.236441962829949</v>
      </c>
      <c r="U21" s="51">
        <v>234</v>
      </c>
      <c r="V21" s="48">
        <f t="shared" si="9"/>
        <v>5.455321115357702</v>
      </c>
    </row>
    <row r="22" spans="1:22" ht="15">
      <c r="A22" s="42">
        <v>17</v>
      </c>
      <c r="B22" s="43">
        <f t="shared" si="10"/>
        <v>2.833213344056216</v>
      </c>
      <c r="C22" s="44">
        <v>30.5</v>
      </c>
      <c r="D22" s="43">
        <f t="shared" si="0"/>
        <v>3.417726683613366</v>
      </c>
      <c r="E22" s="45">
        <v>44</v>
      </c>
      <c r="F22" s="43">
        <f t="shared" si="1"/>
        <v>3.784189633918261</v>
      </c>
      <c r="G22" s="44">
        <v>57.5</v>
      </c>
      <c r="H22" s="43">
        <f t="shared" si="2"/>
        <v>4.051784947803305</v>
      </c>
      <c r="I22" s="45">
        <v>71</v>
      </c>
      <c r="J22" s="43">
        <f t="shared" si="3"/>
        <v>4.2626798770413155</v>
      </c>
      <c r="K22" s="44">
        <v>84.5</v>
      </c>
      <c r="L22" s="43">
        <f t="shared" si="4"/>
        <v>4.436751534363128</v>
      </c>
      <c r="M22" s="46">
        <v>108</v>
      </c>
      <c r="N22" s="43">
        <f t="shared" si="5"/>
        <v>4.68213122712422</v>
      </c>
      <c r="O22" s="46">
        <v>135</v>
      </c>
      <c r="P22" s="43">
        <f t="shared" si="6"/>
        <v>4.90527477843843</v>
      </c>
      <c r="Q22" s="46">
        <v>162</v>
      </c>
      <c r="R22" s="43">
        <f t="shared" si="7"/>
        <v>5.087596335232384</v>
      </c>
      <c r="S22" s="46">
        <v>189</v>
      </c>
      <c r="T22" s="43">
        <f t="shared" si="8"/>
        <v>5.241747015059643</v>
      </c>
      <c r="U22" s="46">
        <v>236</v>
      </c>
      <c r="V22" s="43">
        <f t="shared" si="9"/>
        <v>5.4638318050256105</v>
      </c>
    </row>
    <row r="23" spans="1:22" ht="15">
      <c r="A23" s="47">
        <v>17.5</v>
      </c>
      <c r="B23" s="48">
        <f t="shared" si="10"/>
        <v>2.8622008809294686</v>
      </c>
      <c r="C23" s="49">
        <v>31</v>
      </c>
      <c r="D23" s="48">
        <f t="shared" si="0"/>
        <v>3.4339872044851463</v>
      </c>
      <c r="E23" s="50">
        <v>44.5</v>
      </c>
      <c r="F23" s="48">
        <f t="shared" si="1"/>
        <v>3.7954891891721947</v>
      </c>
      <c r="G23" s="49">
        <v>58</v>
      </c>
      <c r="H23" s="48">
        <f t="shared" si="2"/>
        <v>4.060443010546419</v>
      </c>
      <c r="I23" s="50">
        <v>71.5</v>
      </c>
      <c r="J23" s="48">
        <f t="shared" si="3"/>
        <v>4.269697449699962</v>
      </c>
      <c r="K23" s="49">
        <v>85</v>
      </c>
      <c r="L23" s="48">
        <f t="shared" si="4"/>
        <v>4.442651256490317</v>
      </c>
      <c r="M23" s="51">
        <v>109</v>
      </c>
      <c r="N23" s="48">
        <f t="shared" si="5"/>
        <v>4.6913478822291435</v>
      </c>
      <c r="O23" s="51">
        <v>136</v>
      </c>
      <c r="P23" s="48">
        <f t="shared" si="6"/>
        <v>4.912654885736052</v>
      </c>
      <c r="Q23" s="51">
        <v>163</v>
      </c>
      <c r="R23" s="48">
        <f t="shared" si="7"/>
        <v>5.093750200806762</v>
      </c>
      <c r="S23" s="51">
        <v>190</v>
      </c>
      <c r="T23" s="48">
        <f t="shared" si="8"/>
        <v>5.247024072160486</v>
      </c>
      <c r="U23" s="51">
        <v>238</v>
      </c>
      <c r="V23" s="48">
        <f t="shared" si="9"/>
        <v>5.472270673671475</v>
      </c>
    </row>
    <row r="24" spans="1:22" ht="15">
      <c r="A24" s="42">
        <v>18</v>
      </c>
      <c r="B24" s="43">
        <f t="shared" si="10"/>
        <v>2.8903717578961645</v>
      </c>
      <c r="C24" s="44">
        <v>31.5</v>
      </c>
      <c r="D24" s="43">
        <f t="shared" si="0"/>
        <v>3.449987545831587</v>
      </c>
      <c r="E24" s="45">
        <v>45</v>
      </c>
      <c r="F24" s="43">
        <f t="shared" si="1"/>
        <v>3.8066624897703196</v>
      </c>
      <c r="G24" s="44">
        <v>58.5</v>
      </c>
      <c r="H24" s="43">
        <f t="shared" si="2"/>
        <v>4.069026754237811</v>
      </c>
      <c r="I24" s="45">
        <v>72</v>
      </c>
      <c r="J24" s="43">
        <f t="shared" si="3"/>
        <v>4.276666119016055</v>
      </c>
      <c r="K24" s="44">
        <v>85.5</v>
      </c>
      <c r="L24" s="43">
        <f t="shared" si="4"/>
        <v>4.448516375942715</v>
      </c>
      <c r="M24" s="46">
        <v>110</v>
      </c>
      <c r="N24" s="43">
        <f t="shared" si="5"/>
        <v>4.700480365792417</v>
      </c>
      <c r="O24" s="46">
        <v>137</v>
      </c>
      <c r="P24" s="43">
        <f t="shared" si="6"/>
        <v>4.919980925828125</v>
      </c>
      <c r="Q24" s="46">
        <v>164</v>
      </c>
      <c r="R24" s="43">
        <f t="shared" si="7"/>
        <v>5.099866427824199</v>
      </c>
      <c r="S24" s="46">
        <v>191</v>
      </c>
      <c r="T24" s="43">
        <f t="shared" si="8"/>
        <v>5.25227342804663</v>
      </c>
      <c r="U24" s="46">
        <v>240</v>
      </c>
      <c r="V24" s="43">
        <f t="shared" si="9"/>
        <v>5.480638923341991</v>
      </c>
    </row>
    <row r="25" spans="1:22" ht="15">
      <c r="A25" s="47">
        <v>18.5</v>
      </c>
      <c r="B25" s="48">
        <f t="shared" si="10"/>
        <v>2.917770732084279</v>
      </c>
      <c r="C25" s="49">
        <v>32</v>
      </c>
      <c r="D25" s="48">
        <f t="shared" si="0"/>
        <v>3.4657359027997265</v>
      </c>
      <c r="E25" s="50">
        <v>45.5</v>
      </c>
      <c r="F25" s="48">
        <f t="shared" si="1"/>
        <v>3.817712325956905</v>
      </c>
      <c r="G25" s="49">
        <v>59</v>
      </c>
      <c r="H25" s="48">
        <f t="shared" si="2"/>
        <v>4.07753744390572</v>
      </c>
      <c r="I25" s="50">
        <v>72.5</v>
      </c>
      <c r="J25" s="48">
        <f t="shared" si="3"/>
        <v>4.283586561860629</v>
      </c>
      <c r="K25" s="49">
        <v>86</v>
      </c>
      <c r="L25" s="48">
        <f t="shared" si="4"/>
        <v>4.454347296253507</v>
      </c>
      <c r="M25" s="51">
        <v>111</v>
      </c>
      <c r="N25" s="48">
        <f t="shared" si="5"/>
        <v>4.709530201312334</v>
      </c>
      <c r="O25" s="51">
        <v>138</v>
      </c>
      <c r="P25" s="48">
        <f t="shared" si="6"/>
        <v>4.927253685157205</v>
      </c>
      <c r="Q25" s="51">
        <v>165</v>
      </c>
      <c r="R25" s="48">
        <f t="shared" si="7"/>
        <v>5.10594547390058</v>
      </c>
      <c r="S25" s="51">
        <v>192</v>
      </c>
      <c r="T25" s="48">
        <f t="shared" si="8"/>
        <v>5.2574953720277815</v>
      </c>
      <c r="U25" s="51">
        <v>242</v>
      </c>
      <c r="V25" s="48">
        <f t="shared" si="9"/>
        <v>5.488937726156687</v>
      </c>
    </row>
    <row r="26" spans="1:22" ht="15">
      <c r="A26" s="42">
        <v>19</v>
      </c>
      <c r="B26" s="43">
        <f t="shared" si="10"/>
        <v>2.9444389791664403</v>
      </c>
      <c r="C26" s="44">
        <v>32.5</v>
      </c>
      <c r="D26" s="43">
        <f t="shared" si="0"/>
        <v>3.481240089335692</v>
      </c>
      <c r="E26" s="45">
        <v>46</v>
      </c>
      <c r="F26" s="43">
        <f t="shared" si="1"/>
        <v>3.828641396489095</v>
      </c>
      <c r="G26" s="44">
        <v>59.5</v>
      </c>
      <c r="H26" s="43">
        <f t="shared" si="2"/>
        <v>4.085976312551584</v>
      </c>
      <c r="I26" s="45">
        <v>73</v>
      </c>
      <c r="J26" s="43">
        <f t="shared" si="3"/>
        <v>4.290459441148391</v>
      </c>
      <c r="K26" s="44">
        <v>86.5</v>
      </c>
      <c r="L26" s="43">
        <f t="shared" si="4"/>
        <v>4.460144413937834</v>
      </c>
      <c r="M26" s="46">
        <v>112</v>
      </c>
      <c r="N26" s="43">
        <f t="shared" si="5"/>
        <v>4.718498871295094</v>
      </c>
      <c r="O26" s="46">
        <v>139</v>
      </c>
      <c r="P26" s="43">
        <f t="shared" si="6"/>
        <v>4.9344739331306915</v>
      </c>
      <c r="Q26" s="46">
        <v>166</v>
      </c>
      <c r="R26" s="43">
        <f t="shared" si="7"/>
        <v>5.111987788356544</v>
      </c>
      <c r="S26" s="46">
        <v>193</v>
      </c>
      <c r="T26" s="43">
        <f t="shared" si="8"/>
        <v>5.262690188904886</v>
      </c>
      <c r="U26" s="46">
        <v>244</v>
      </c>
      <c r="V26" s="43">
        <f t="shared" si="9"/>
        <v>5.497168225293202</v>
      </c>
    </row>
    <row r="27" spans="1:22" ht="15">
      <c r="A27" s="47">
        <v>19.5</v>
      </c>
      <c r="B27" s="48">
        <f t="shared" si="10"/>
        <v>2.970414465569701</v>
      </c>
      <c r="C27" s="49">
        <v>33</v>
      </c>
      <c r="D27" s="48">
        <f t="shared" si="0"/>
        <v>3.4965075614664802</v>
      </c>
      <c r="E27" s="50">
        <v>46.5</v>
      </c>
      <c r="F27" s="48">
        <f t="shared" si="1"/>
        <v>3.8394523125933104</v>
      </c>
      <c r="G27" s="49">
        <v>60</v>
      </c>
      <c r="H27" s="48">
        <f t="shared" si="2"/>
        <v>4.0943445622221</v>
      </c>
      <c r="I27" s="50">
        <v>73.5</v>
      </c>
      <c r="J27" s="48">
        <f t="shared" si="3"/>
        <v>4.297285406218791</v>
      </c>
      <c r="K27" s="49">
        <v>87</v>
      </c>
      <c r="L27" s="48">
        <f t="shared" si="4"/>
        <v>4.465908118654584</v>
      </c>
      <c r="M27" s="51">
        <v>113</v>
      </c>
      <c r="N27" s="48">
        <f t="shared" si="5"/>
        <v>4.727387818712341</v>
      </c>
      <c r="O27" s="51">
        <v>140</v>
      </c>
      <c r="P27" s="48">
        <f t="shared" si="6"/>
        <v>4.941642422609304</v>
      </c>
      <c r="Q27" s="51">
        <v>167</v>
      </c>
      <c r="R27" s="48">
        <f t="shared" si="7"/>
        <v>5.117993812416755</v>
      </c>
      <c r="S27" s="51">
        <v>194</v>
      </c>
      <c r="T27" s="48">
        <f t="shared" si="8"/>
        <v>5.267858159063328</v>
      </c>
      <c r="U27" s="51">
        <v>246</v>
      </c>
      <c r="V27" s="48">
        <f t="shared" si="9"/>
        <v>5.5053315359323625</v>
      </c>
    </row>
    <row r="28" spans="1:22" ht="15">
      <c r="A28" s="42">
        <v>20</v>
      </c>
      <c r="B28" s="43">
        <f t="shared" si="10"/>
        <v>2.995732273553991</v>
      </c>
      <c r="C28" s="44">
        <v>33.5</v>
      </c>
      <c r="D28" s="43">
        <f t="shared" si="0"/>
        <v>3.5115454388310208</v>
      </c>
      <c r="E28" s="45">
        <v>47</v>
      </c>
      <c r="F28" s="43">
        <f t="shared" si="1"/>
        <v>3.8501476017100584</v>
      </c>
      <c r="G28" s="44">
        <v>60.5</v>
      </c>
      <c r="H28" s="43">
        <f t="shared" si="2"/>
        <v>4.102643365036796</v>
      </c>
      <c r="I28" s="45">
        <v>74</v>
      </c>
      <c r="J28" s="43">
        <f t="shared" si="3"/>
        <v>4.30406509320417</v>
      </c>
      <c r="K28" s="44">
        <v>87.5</v>
      </c>
      <c r="L28" s="43">
        <f t="shared" si="4"/>
        <v>4.471638793363569</v>
      </c>
      <c r="M28" s="46">
        <v>114</v>
      </c>
      <c r="N28" s="43">
        <f t="shared" si="5"/>
        <v>4.736198448394496</v>
      </c>
      <c r="O28" s="46">
        <v>141</v>
      </c>
      <c r="P28" s="43">
        <f t="shared" si="6"/>
        <v>4.948759890378168</v>
      </c>
      <c r="Q28" s="46">
        <v>168</v>
      </c>
      <c r="R28" s="43">
        <f t="shared" si="7"/>
        <v>5.123963979403259</v>
      </c>
      <c r="S28" s="46">
        <v>195</v>
      </c>
      <c r="T28" s="43">
        <f t="shared" si="8"/>
        <v>5.272999558563747</v>
      </c>
      <c r="U28" s="46">
        <v>248</v>
      </c>
      <c r="V28" s="43">
        <f t="shared" si="9"/>
        <v>5.5134287461649825</v>
      </c>
    </row>
  </sheetData>
  <sheetProtection/>
  <printOptions gridLines="1"/>
  <pageMargins left="0.5905511811023623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41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7" sqref="E7"/>
    </sheetView>
  </sheetViews>
  <sheetFormatPr defaultColWidth="11.421875" defaultRowHeight="12.75"/>
  <cols>
    <col min="1" max="1" width="26.28125" style="0" bestFit="1" customWidth="1"/>
    <col min="2" max="2" width="5.28125" style="0" bestFit="1" customWidth="1"/>
    <col min="3" max="3" width="8.28125" style="0" bestFit="1" customWidth="1"/>
    <col min="4" max="4" width="19.7109375" style="0" customWidth="1"/>
    <col min="5" max="5" width="15.140625" style="10" bestFit="1" customWidth="1"/>
    <col min="6" max="6" width="7.8515625" style="0" bestFit="1" customWidth="1"/>
    <col min="7" max="7" width="3.8515625" style="0" bestFit="1" customWidth="1"/>
    <col min="8" max="8" width="6.00390625" style="0" bestFit="1" customWidth="1"/>
    <col min="9" max="9" width="7.00390625" style="0" bestFit="1" customWidth="1"/>
    <col min="10" max="10" width="5.00390625" style="0" customWidth="1"/>
    <col min="11" max="11" width="10.140625" style="0" customWidth="1"/>
    <col min="12" max="12" width="8.00390625" style="0" bestFit="1" customWidth="1"/>
    <col min="13" max="13" width="6.57421875" style="0" bestFit="1" customWidth="1"/>
    <col min="14" max="14" width="9.57421875" style="0" bestFit="1" customWidth="1"/>
    <col min="15" max="15" width="8.7109375" style="0" bestFit="1" customWidth="1"/>
    <col min="16" max="16" width="5.57421875" style="0" customWidth="1"/>
    <col min="17" max="17" width="3.28125" style="0" customWidth="1"/>
    <col min="18" max="18" width="3.8515625" style="0" bestFit="1" customWidth="1"/>
    <col min="19" max="19" width="6.00390625" style="0" bestFit="1" customWidth="1"/>
    <col min="20" max="20" width="7.00390625" style="0" bestFit="1" customWidth="1"/>
    <col min="21" max="22" width="12.140625" style="0" bestFit="1" customWidth="1"/>
    <col min="23" max="23" width="8.00390625" style="0" bestFit="1" customWidth="1"/>
    <col min="24" max="24" width="14.7109375" style="0" bestFit="1" customWidth="1"/>
    <col min="25" max="25" width="9.57421875" style="0" bestFit="1" customWidth="1"/>
    <col min="26" max="26" width="8.7109375" style="0" bestFit="1" customWidth="1"/>
    <col min="27" max="27" width="5.28125" style="0" customWidth="1"/>
    <col min="28" max="28" width="3.28125" style="0" customWidth="1"/>
    <col min="29" max="29" width="3.8515625" style="0" bestFit="1" customWidth="1"/>
    <col min="30" max="30" width="6.00390625" style="0" bestFit="1" customWidth="1"/>
    <col min="31" max="31" width="6.7109375" style="0" bestFit="1" customWidth="1"/>
    <col min="32" max="32" width="5.57421875" style="0" bestFit="1" customWidth="1"/>
    <col min="33" max="33" width="9.00390625" style="0" bestFit="1" customWidth="1"/>
    <col min="34" max="34" width="8.00390625" style="0" bestFit="1" customWidth="1"/>
    <col min="35" max="35" width="14.7109375" style="0" bestFit="1" customWidth="1"/>
    <col min="36" max="36" width="14.7109375" style="0" customWidth="1"/>
    <col min="37" max="38" width="5.421875" style="0" customWidth="1"/>
    <col min="39" max="39" width="2.57421875" style="0" customWidth="1"/>
    <col min="40" max="40" width="3.8515625" style="0" bestFit="1" customWidth="1"/>
    <col min="41" max="41" width="6.00390625" style="0" bestFit="1" customWidth="1"/>
    <col min="42" max="42" width="6.7109375" style="0" bestFit="1" customWidth="1"/>
    <col min="43" max="44" width="12.140625" style="0" bestFit="1" customWidth="1"/>
    <col min="45" max="45" width="8.00390625" style="0" bestFit="1" customWidth="1"/>
    <col min="46" max="46" width="14.7109375" style="0" bestFit="1" customWidth="1"/>
    <col min="47" max="49" width="14.7109375" style="0" customWidth="1"/>
    <col min="50" max="50" width="2.421875" style="0" customWidth="1"/>
    <col min="51" max="51" width="3.8515625" style="0" bestFit="1" customWidth="1"/>
    <col min="52" max="52" width="6.00390625" style="0" bestFit="1" customWidth="1"/>
    <col min="53" max="53" width="6.7109375" style="0" bestFit="1" customWidth="1"/>
    <col min="54" max="55" width="12.140625" style="0" bestFit="1" customWidth="1"/>
    <col min="56" max="56" width="8.00390625" style="0" bestFit="1" customWidth="1"/>
    <col min="57" max="57" width="14.7109375" style="0" bestFit="1" customWidth="1"/>
    <col min="58" max="58" width="12.140625" style="0" customWidth="1"/>
    <col min="59" max="60" width="6.00390625" style="0" customWidth="1"/>
    <col min="61" max="61" width="2.421875" style="0" customWidth="1"/>
    <col min="62" max="62" width="3.8515625" style="0" bestFit="1" customWidth="1"/>
    <col min="63" max="63" width="6.00390625" style="0" bestFit="1" customWidth="1"/>
    <col min="64" max="64" width="7.00390625" style="0" bestFit="1" customWidth="1"/>
    <col min="65" max="66" width="12.140625" style="0" bestFit="1" customWidth="1"/>
    <col min="67" max="67" width="8.00390625" style="0" bestFit="1" customWidth="1"/>
    <col min="68" max="68" width="14.7109375" style="0" bestFit="1" customWidth="1"/>
    <col min="69" max="71" width="12.140625" style="0" customWidth="1"/>
    <col min="72" max="72" width="3.00390625" style="0" customWidth="1"/>
    <col min="73" max="73" width="3.8515625" style="0" bestFit="1" customWidth="1"/>
    <col min="74" max="74" width="3.00390625" style="0" bestFit="1" customWidth="1"/>
    <col min="75" max="75" width="6.7109375" style="0" bestFit="1" customWidth="1"/>
    <col min="76" max="76" width="5.57421875" style="0" bestFit="1" customWidth="1"/>
    <col min="77" max="77" width="9.00390625" style="0" bestFit="1" customWidth="1"/>
    <col min="78" max="78" width="8.00390625" style="0" bestFit="1" customWidth="1"/>
    <col min="79" max="79" width="14.7109375" style="0" bestFit="1" customWidth="1"/>
    <col min="80" max="82" width="12.140625" style="0" customWidth="1"/>
    <col min="83" max="83" width="2.421875" style="0" customWidth="1"/>
    <col min="84" max="84" width="3.8515625" style="0" bestFit="1" customWidth="1"/>
    <col min="85" max="85" width="6.00390625" style="0" bestFit="1" customWidth="1"/>
    <col min="86" max="86" width="7.00390625" style="0" bestFit="1" customWidth="1"/>
    <col min="87" max="88" width="12.140625" style="0" bestFit="1" customWidth="1"/>
    <col min="89" max="89" width="8.00390625" style="0" bestFit="1" customWidth="1"/>
    <col min="90" max="90" width="14.7109375" style="0" bestFit="1" customWidth="1"/>
    <col min="91" max="93" width="12.140625" style="0" customWidth="1"/>
    <col min="94" max="94" width="2.8515625" style="0" customWidth="1"/>
    <col min="95" max="95" width="3.8515625" style="0" bestFit="1" customWidth="1"/>
    <col min="96" max="96" width="6.00390625" style="0" bestFit="1" customWidth="1"/>
    <col min="97" max="97" width="6.7109375" style="0" bestFit="1" customWidth="1"/>
    <col min="98" max="98" width="5.57421875" style="0" bestFit="1" customWidth="1"/>
    <col min="99" max="99" width="9.00390625" style="0" bestFit="1" customWidth="1"/>
    <col min="100" max="100" width="8.00390625" style="0" bestFit="1" customWidth="1"/>
    <col min="101" max="101" width="14.7109375" style="0" bestFit="1" customWidth="1"/>
    <col min="102" max="104" width="12.140625" style="0" customWidth="1"/>
    <col min="105" max="105" width="2.421875" style="0" customWidth="1"/>
    <col min="106" max="106" width="3.8515625" style="0" bestFit="1" customWidth="1"/>
    <col min="107" max="107" width="5.00390625" style="0" bestFit="1" customWidth="1"/>
    <col min="108" max="108" width="6.7109375" style="0" bestFit="1" customWidth="1"/>
    <col min="109" max="110" width="12.140625" style="0" bestFit="1" customWidth="1"/>
    <col min="111" max="111" width="8.00390625" style="0" bestFit="1" customWidth="1"/>
    <col min="112" max="112" width="14.7109375" style="0" bestFit="1" customWidth="1"/>
    <col min="113" max="115" width="12.140625" style="0" customWidth="1"/>
    <col min="116" max="116" width="2.28125" style="0" customWidth="1"/>
    <col min="117" max="117" width="3.8515625" style="0" bestFit="1" customWidth="1"/>
    <col min="118" max="118" width="6.00390625" style="0" bestFit="1" customWidth="1"/>
    <col min="119" max="119" width="6.7109375" style="0" bestFit="1" customWidth="1"/>
    <col min="120" max="120" width="5.57421875" style="0" bestFit="1" customWidth="1"/>
    <col min="121" max="121" width="9.00390625" style="0" bestFit="1" customWidth="1"/>
    <col min="122" max="122" width="8.00390625" style="0" bestFit="1" customWidth="1"/>
    <col min="123" max="123" width="14.7109375" style="0" bestFit="1" customWidth="1"/>
    <col min="124" max="126" width="12.140625" style="0" customWidth="1"/>
    <col min="127" max="127" width="2.7109375" style="0" customWidth="1"/>
    <col min="128" max="128" width="3.8515625" style="0" bestFit="1" customWidth="1"/>
    <col min="129" max="129" width="6.00390625" style="0" bestFit="1" customWidth="1"/>
    <col min="130" max="130" width="6.7109375" style="0" bestFit="1" customWidth="1"/>
    <col min="131" max="132" width="12.140625" style="0" bestFit="1" customWidth="1"/>
    <col min="133" max="133" width="12.28125" style="0" bestFit="1" customWidth="1"/>
    <col min="134" max="134" width="14.7109375" style="0" bestFit="1" customWidth="1"/>
    <col min="135" max="135" width="12.140625" style="0" customWidth="1"/>
    <col min="136" max="137" width="6.28125" style="0" customWidth="1"/>
    <col min="138" max="138" width="3.00390625" style="0" customWidth="1"/>
    <col min="139" max="139" width="3.8515625" style="0" bestFit="1" customWidth="1"/>
    <col min="140" max="140" width="5.00390625" style="0" bestFit="1" customWidth="1"/>
    <col min="141" max="141" width="6.7109375" style="0" bestFit="1" customWidth="1"/>
    <col min="142" max="143" width="12.140625" style="0" bestFit="1" customWidth="1"/>
    <col min="144" max="144" width="8.00390625" style="0" bestFit="1" customWidth="1"/>
    <col min="145" max="145" width="14.7109375" style="0" bestFit="1" customWidth="1"/>
    <col min="146" max="148" width="12.140625" style="0" customWidth="1"/>
    <col min="149" max="149" width="2.00390625" style="0" bestFit="1" customWidth="1"/>
    <col min="150" max="150" width="12.57421875" style="0" bestFit="1" customWidth="1"/>
    <col min="151" max="151" width="6.00390625" style="0" bestFit="1" customWidth="1"/>
    <col min="152" max="152" width="7.00390625" style="0" bestFit="1" customWidth="1"/>
    <col min="153" max="154" width="12.140625" style="0" bestFit="1" customWidth="1"/>
    <col min="155" max="155" width="8.00390625" style="0" bestFit="1" customWidth="1"/>
    <col min="156" max="156" width="14.7109375" style="0" bestFit="1" customWidth="1"/>
    <col min="157" max="159" width="12.140625" style="0" customWidth="1"/>
    <col min="160" max="160" width="2.140625" style="0" customWidth="1"/>
    <col min="161" max="161" width="3.8515625" style="0" bestFit="1" customWidth="1"/>
    <col min="162" max="162" width="6.00390625" style="0" bestFit="1" customWidth="1"/>
    <col min="163" max="163" width="6.7109375" style="0" bestFit="1" customWidth="1"/>
    <col min="164" max="164" width="5.57421875" style="0" bestFit="1" customWidth="1"/>
    <col min="165" max="165" width="9.00390625" style="0" bestFit="1" customWidth="1"/>
    <col min="166" max="166" width="8.00390625" style="0" bestFit="1" customWidth="1"/>
    <col min="167" max="167" width="14.7109375" style="0" bestFit="1" customWidth="1"/>
    <col min="168" max="170" width="12.140625" style="0" customWidth="1"/>
    <col min="171" max="171" width="3.140625" style="0" customWidth="1"/>
    <col min="172" max="172" width="3.8515625" style="0" bestFit="1" customWidth="1"/>
    <col min="173" max="173" width="6.00390625" style="0" bestFit="1" customWidth="1"/>
    <col min="174" max="174" width="6.7109375" style="0" bestFit="1" customWidth="1"/>
    <col min="175" max="175" width="5.57421875" style="0" bestFit="1" customWidth="1"/>
    <col min="176" max="176" width="9.00390625" style="0" bestFit="1" customWidth="1"/>
    <col min="177" max="177" width="8.00390625" style="0" bestFit="1" customWidth="1"/>
    <col min="178" max="178" width="14.7109375" style="0" bestFit="1" customWidth="1"/>
    <col min="179" max="181" width="12.140625" style="0" customWidth="1"/>
    <col min="182" max="182" width="3.28125" style="0" customWidth="1"/>
    <col min="183" max="183" width="3.8515625" style="0" bestFit="1" customWidth="1"/>
    <col min="184" max="184" width="6.00390625" style="0" bestFit="1" customWidth="1"/>
    <col min="185" max="185" width="6.7109375" style="0" bestFit="1" customWidth="1"/>
    <col min="186" max="186" width="5.57421875" style="0" bestFit="1" customWidth="1"/>
    <col min="187" max="187" width="9.00390625" style="0" bestFit="1" customWidth="1"/>
    <col min="188" max="188" width="8.00390625" style="0" bestFit="1" customWidth="1"/>
    <col min="189" max="189" width="14.7109375" style="0" bestFit="1" customWidth="1"/>
    <col min="190" max="192" width="14.7109375" style="0" customWidth="1"/>
    <col min="193" max="193" width="2.57421875" style="0" customWidth="1"/>
    <col min="194" max="194" width="3.8515625" style="0" bestFit="1" customWidth="1"/>
    <col min="195" max="195" width="3.00390625" style="0" bestFit="1" customWidth="1"/>
    <col min="196" max="196" width="6.7109375" style="0" bestFit="1" customWidth="1"/>
    <col min="197" max="197" width="5.57421875" style="0" bestFit="1" customWidth="1"/>
    <col min="198" max="198" width="9.00390625" style="0" bestFit="1" customWidth="1"/>
    <col min="199" max="199" width="8.00390625" style="0" bestFit="1" customWidth="1"/>
    <col min="200" max="200" width="14.7109375" style="0" bestFit="1" customWidth="1"/>
    <col min="201" max="201" width="9.57421875" style="0" bestFit="1" customWidth="1"/>
    <col min="202" max="202" width="7.8515625" style="0" bestFit="1" customWidth="1"/>
    <col min="203" max="203" width="7.8515625" style="0" customWidth="1"/>
    <col min="204" max="204" width="2.57421875" style="0" customWidth="1"/>
    <col min="205" max="205" width="3.8515625" style="0" bestFit="1" customWidth="1"/>
    <col min="206" max="206" width="3.00390625" style="0" bestFit="1" customWidth="1"/>
    <col min="207" max="207" width="6.7109375" style="0" bestFit="1" customWidth="1"/>
    <col min="208" max="208" width="5.57421875" style="0" bestFit="1" customWidth="1"/>
    <col min="209" max="209" width="9.00390625" style="0" bestFit="1" customWidth="1"/>
    <col min="210" max="210" width="8.00390625" style="0" bestFit="1" customWidth="1"/>
    <col min="211" max="211" width="14.7109375" style="0" bestFit="1" customWidth="1"/>
    <col min="212" max="212" width="9.57421875" style="0" bestFit="1" customWidth="1"/>
    <col min="213" max="213" width="7.8515625" style="0" bestFit="1" customWidth="1"/>
  </cols>
  <sheetData>
    <row r="1" spans="4:224" ht="12.75">
      <c r="D1" s="21"/>
      <c r="K1" s="7" t="s">
        <v>25</v>
      </c>
      <c r="L1" s="7" t="s">
        <v>26</v>
      </c>
      <c r="M1" s="7" t="s">
        <v>24</v>
      </c>
      <c r="N1" s="4" t="s">
        <v>19</v>
      </c>
      <c r="O1" s="4" t="s">
        <v>27</v>
      </c>
      <c r="P1" s="4"/>
      <c r="V1" s="7" t="s">
        <v>25</v>
      </c>
      <c r="W1" s="7" t="s">
        <v>26</v>
      </c>
      <c r="X1" s="7" t="s">
        <v>24</v>
      </c>
      <c r="Y1" s="4" t="s">
        <v>19</v>
      </c>
      <c r="Z1" s="4" t="s">
        <v>27</v>
      </c>
      <c r="AA1" s="4"/>
      <c r="AB1" s="3"/>
      <c r="AG1" s="7" t="s">
        <v>25</v>
      </c>
      <c r="AH1" s="7" t="s">
        <v>26</v>
      </c>
      <c r="AI1" s="7" t="s">
        <v>24</v>
      </c>
      <c r="AJ1" s="4" t="s">
        <v>19</v>
      </c>
      <c r="AK1" s="4" t="s">
        <v>27</v>
      </c>
      <c r="AL1" s="4"/>
      <c r="AM1" s="3"/>
      <c r="AR1" s="7" t="s">
        <v>25</v>
      </c>
      <c r="AS1" s="7" t="s">
        <v>26</v>
      </c>
      <c r="AT1" s="7" t="s">
        <v>24</v>
      </c>
      <c r="AU1" s="4" t="s">
        <v>19</v>
      </c>
      <c r="AV1" s="4" t="s">
        <v>27</v>
      </c>
      <c r="AW1" s="4"/>
      <c r="BC1" s="7" t="s">
        <v>25</v>
      </c>
      <c r="BD1" s="7" t="s">
        <v>26</v>
      </c>
      <c r="BE1" s="7" t="s">
        <v>24</v>
      </c>
      <c r="BF1" s="4" t="s">
        <v>19</v>
      </c>
      <c r="BG1" s="4" t="s">
        <v>27</v>
      </c>
      <c r="BH1" s="4"/>
      <c r="BN1" s="7" t="s">
        <v>25</v>
      </c>
      <c r="BO1" s="7" t="s">
        <v>26</v>
      </c>
      <c r="BP1" s="7" t="s">
        <v>24</v>
      </c>
      <c r="BQ1" s="4" t="s">
        <v>19</v>
      </c>
      <c r="BR1" s="4" t="s">
        <v>27</v>
      </c>
      <c r="BS1" s="4"/>
      <c r="BY1" s="7" t="s">
        <v>25</v>
      </c>
      <c r="BZ1" s="7" t="s">
        <v>26</v>
      </c>
      <c r="CA1" s="7" t="s">
        <v>24</v>
      </c>
      <c r="CB1" s="4" t="s">
        <v>19</v>
      </c>
      <c r="CC1" s="4" t="s">
        <v>27</v>
      </c>
      <c r="CD1" s="4"/>
      <c r="CJ1" s="7" t="s">
        <v>25</v>
      </c>
      <c r="CK1" s="7" t="s">
        <v>26</v>
      </c>
      <c r="CL1" s="7" t="s">
        <v>24</v>
      </c>
      <c r="CM1" s="4" t="s">
        <v>19</v>
      </c>
      <c r="CN1" s="4" t="s">
        <v>27</v>
      </c>
      <c r="CO1" s="4"/>
      <c r="CU1" s="7" t="s">
        <v>25</v>
      </c>
      <c r="CV1" s="7" t="s">
        <v>26</v>
      </c>
      <c r="CW1" s="7" t="s">
        <v>24</v>
      </c>
      <c r="CX1" s="4" t="s">
        <v>19</v>
      </c>
      <c r="CY1" s="4" t="s">
        <v>27</v>
      </c>
      <c r="CZ1" s="4"/>
      <c r="DF1" s="7" t="s">
        <v>25</v>
      </c>
      <c r="DG1" s="7" t="s">
        <v>26</v>
      </c>
      <c r="DH1" s="7" t="s">
        <v>24</v>
      </c>
      <c r="DI1" s="4" t="s">
        <v>19</v>
      </c>
      <c r="DJ1" s="4" t="s">
        <v>27</v>
      </c>
      <c r="DK1" s="4"/>
      <c r="DQ1" s="7" t="s">
        <v>25</v>
      </c>
      <c r="DR1" s="7" t="s">
        <v>26</v>
      </c>
      <c r="DS1" s="7" t="s">
        <v>24</v>
      </c>
      <c r="DT1" s="4" t="s">
        <v>19</v>
      </c>
      <c r="DU1" s="4" t="s">
        <v>27</v>
      </c>
      <c r="DV1" s="4"/>
      <c r="EB1" s="7" t="s">
        <v>25</v>
      </c>
      <c r="EC1" s="7" t="s">
        <v>26</v>
      </c>
      <c r="ED1" s="7" t="s">
        <v>24</v>
      </c>
      <c r="EE1" s="4" t="s">
        <v>19</v>
      </c>
      <c r="EF1" s="4" t="s">
        <v>27</v>
      </c>
      <c r="EG1" s="4"/>
      <c r="EM1" s="7" t="s">
        <v>25</v>
      </c>
      <c r="EN1" s="7" t="s">
        <v>26</v>
      </c>
      <c r="EO1" s="7" t="s">
        <v>24</v>
      </c>
      <c r="EP1" s="4" t="s">
        <v>19</v>
      </c>
      <c r="EQ1" s="4" t="s">
        <v>27</v>
      </c>
      <c r="ER1" s="4"/>
      <c r="EX1" s="7" t="s">
        <v>25</v>
      </c>
      <c r="EY1" s="7" t="s">
        <v>26</v>
      </c>
      <c r="EZ1" s="7" t="s">
        <v>24</v>
      </c>
      <c r="FA1" s="4" t="s">
        <v>19</v>
      </c>
      <c r="FB1" s="4" t="s">
        <v>27</v>
      </c>
      <c r="FC1" s="4"/>
      <c r="FI1" s="7" t="s">
        <v>25</v>
      </c>
      <c r="FJ1" s="7" t="s">
        <v>26</v>
      </c>
      <c r="FK1" s="7" t="s">
        <v>24</v>
      </c>
      <c r="FL1" s="4" t="s">
        <v>19</v>
      </c>
      <c r="FM1" s="4" t="s">
        <v>27</v>
      </c>
      <c r="FN1" s="4"/>
      <c r="FT1" s="7" t="s">
        <v>25</v>
      </c>
      <c r="FU1" s="7" t="s">
        <v>26</v>
      </c>
      <c r="FV1" s="7" t="s">
        <v>24</v>
      </c>
      <c r="FW1" s="4" t="s">
        <v>19</v>
      </c>
      <c r="FX1" s="4" t="s">
        <v>27</v>
      </c>
      <c r="FY1" s="4"/>
      <c r="GE1" s="7" t="s">
        <v>25</v>
      </c>
      <c r="GF1" s="7" t="s">
        <v>26</v>
      </c>
      <c r="GG1" s="7" t="s">
        <v>24</v>
      </c>
      <c r="GH1" s="4" t="s">
        <v>19</v>
      </c>
      <c r="GI1" s="4" t="s">
        <v>27</v>
      </c>
      <c r="GJ1" s="4"/>
      <c r="GP1" s="7" t="s">
        <v>25</v>
      </c>
      <c r="GQ1" s="7" t="s">
        <v>26</v>
      </c>
      <c r="GR1" s="7" t="s">
        <v>24</v>
      </c>
      <c r="GS1" s="4" t="s">
        <v>19</v>
      </c>
      <c r="GT1" s="4" t="s">
        <v>27</v>
      </c>
      <c r="GU1" s="4"/>
      <c r="HA1" s="7" t="s">
        <v>25</v>
      </c>
      <c r="HB1" s="7" t="s">
        <v>26</v>
      </c>
      <c r="HC1" s="7" t="s">
        <v>24</v>
      </c>
      <c r="HD1" s="4" t="s">
        <v>19</v>
      </c>
      <c r="HE1" s="4" t="s">
        <v>27</v>
      </c>
      <c r="HL1" s="7" t="s">
        <v>25</v>
      </c>
      <c r="HM1" s="7" t="s">
        <v>26</v>
      </c>
      <c r="HN1" s="7" t="s">
        <v>24</v>
      </c>
      <c r="HO1" s="4" t="s">
        <v>19</v>
      </c>
      <c r="HP1" s="4" t="s">
        <v>27</v>
      </c>
    </row>
    <row r="2" spans="6:224" ht="12.75">
      <c r="F2" s="27" t="s">
        <v>39</v>
      </c>
      <c r="G2" s="5"/>
      <c r="H2" s="5"/>
      <c r="I2" s="5"/>
      <c r="J2" s="5"/>
      <c r="K2">
        <v>455.78</v>
      </c>
      <c r="L2">
        <v>-27.455</v>
      </c>
      <c r="M2" s="18">
        <v>-7.1467</v>
      </c>
      <c r="N2" s="2">
        <f>-3.99+0.2194*O2</f>
        <v>84.28669508657639</v>
      </c>
      <c r="O2">
        <f>+K2+L2*LN(7)</f>
        <v>402.35503685768634</v>
      </c>
      <c r="Q2" s="5" t="s">
        <v>4</v>
      </c>
      <c r="R2" s="5"/>
      <c r="S2" s="5"/>
      <c r="T2" s="5"/>
      <c r="U2" s="5"/>
      <c r="V2" s="17">
        <v>458.74</v>
      </c>
      <c r="W2" s="17">
        <v>-26.622</v>
      </c>
      <c r="X2" s="18">
        <v>-6.8482</v>
      </c>
      <c r="Y2" s="2">
        <f>-3.99+0.2194*Z2</f>
        <v>85.29175401459977</v>
      </c>
      <c r="Z2">
        <f>+V2+W2*LN(7)</f>
        <v>406.93598001184944</v>
      </c>
      <c r="AB2" s="27" t="s">
        <v>47</v>
      </c>
      <c r="AC2" s="5"/>
      <c r="AD2" s="5"/>
      <c r="AE2" s="5"/>
      <c r="AF2" s="5"/>
      <c r="AG2" s="17">
        <v>415.57</v>
      </c>
      <c r="AH2" s="17">
        <v>-16.938</v>
      </c>
      <c r="AI2" s="18">
        <v>-4.648</v>
      </c>
      <c r="AJ2" s="2">
        <f>-3.99+0.2194*AK2</f>
        <v>79.95467215262907</v>
      </c>
      <c r="AK2">
        <f>+AG2+AH2*LN(7)</f>
        <v>382.6101738953011</v>
      </c>
      <c r="AM2" s="27" t="s">
        <v>48</v>
      </c>
      <c r="AN2" s="5"/>
      <c r="AO2" s="5"/>
      <c r="AP2" s="5"/>
      <c r="AQ2" s="5"/>
      <c r="AR2" s="17">
        <v>434.44</v>
      </c>
      <c r="AS2" s="17">
        <v>-21.851</v>
      </c>
      <c r="AT2" s="18">
        <v>-5.8467</v>
      </c>
      <c r="AU2" s="2">
        <f>-3.99+0.2194*AV2</f>
        <v>81.99722986285853</v>
      </c>
      <c r="AV2">
        <f>+AR2+AS2*LN(7)</f>
        <v>391.9199173329923</v>
      </c>
      <c r="AX2" s="26" t="s">
        <v>41</v>
      </c>
      <c r="AY2" s="5"/>
      <c r="AZ2" s="5"/>
      <c r="BA2" s="5"/>
      <c r="BB2" s="5"/>
      <c r="BC2" s="17">
        <v>447.55</v>
      </c>
      <c r="BD2" s="17">
        <v>-28.295</v>
      </c>
      <c r="BE2" s="18">
        <v>-7.5593</v>
      </c>
      <c r="BF2" s="2">
        <f>-3.99+0.2194*BG2</f>
        <v>82.1224096297461</v>
      </c>
      <c r="BG2">
        <f>+BC2+BD2*LN(7)</f>
        <v>392.4904723324799</v>
      </c>
      <c r="BI2" s="27" t="s">
        <v>42</v>
      </c>
      <c r="BJ2" s="5"/>
      <c r="BK2" s="5"/>
      <c r="BL2" s="5"/>
      <c r="BM2" s="5"/>
      <c r="BN2" s="17">
        <v>453.3</v>
      </c>
      <c r="BO2" s="17">
        <v>-23.91</v>
      </c>
      <c r="BP2" s="18">
        <v>-6.153</v>
      </c>
      <c r="BQ2" s="2">
        <f>-3.99+0.2194*BR2</f>
        <v>85.2560594609376</v>
      </c>
      <c r="BR2">
        <f>+BN2+BO2*LN(7)</f>
        <v>406.7732883360875</v>
      </c>
      <c r="BT2" s="27" t="s">
        <v>43</v>
      </c>
      <c r="BU2" s="5"/>
      <c r="BV2" s="5"/>
      <c r="BW2" s="5"/>
      <c r="BX2" s="5"/>
      <c r="BY2" s="17">
        <v>408.96</v>
      </c>
      <c r="BZ2" s="17">
        <v>-15.925</v>
      </c>
      <c r="CA2" s="18">
        <v>-4.4262</v>
      </c>
      <c r="CB2" s="2">
        <f>-3.99+0.2194*CC2</f>
        <v>78.93692096425895</v>
      </c>
      <c r="CC2">
        <f>+BY2+BZ2*LN(7)</f>
        <v>377.9713808762941</v>
      </c>
      <c r="CE2" s="27" t="s">
        <v>49</v>
      </c>
      <c r="CF2" s="5"/>
      <c r="CG2" s="5"/>
      <c r="CH2" s="5"/>
      <c r="CI2" s="5"/>
      <c r="CJ2" s="17">
        <v>456.92</v>
      </c>
      <c r="CK2" s="17">
        <v>-28.485</v>
      </c>
      <c r="CL2" s="18">
        <v>-7.4315</v>
      </c>
      <c r="CM2" s="2">
        <f>-3.99+0.2194*CN2</f>
        <v>84.09707041927258</v>
      </c>
      <c r="CN2">
        <f>+CJ2+CK2*LN(7)</f>
        <v>401.49074940415943</v>
      </c>
      <c r="CP2" s="27" t="s">
        <v>50</v>
      </c>
      <c r="CQ2" s="5"/>
      <c r="CR2" s="5"/>
      <c r="CS2" s="5"/>
      <c r="CT2" s="5"/>
      <c r="CU2" s="17">
        <v>435.32</v>
      </c>
      <c r="CV2" s="17">
        <v>-21.573</v>
      </c>
      <c r="CW2" s="18">
        <v>-5.7503</v>
      </c>
      <c r="CX2" s="2">
        <f>-3.99+0.2194*CY2</f>
        <v>82.30898914976189</v>
      </c>
      <c r="CY2">
        <f>+CU2+CV2*LN(7)</f>
        <v>393.3408803544297</v>
      </c>
      <c r="DA2" s="27" t="s">
        <v>34</v>
      </c>
      <c r="DB2" s="5"/>
      <c r="DC2" s="5"/>
      <c r="DD2" s="5"/>
      <c r="DE2" s="5"/>
      <c r="DF2" s="17">
        <v>441.28</v>
      </c>
      <c r="DG2" s="17">
        <v>-25.967</v>
      </c>
      <c r="DH2" s="18">
        <v>-6.9698</v>
      </c>
      <c r="DI2" s="2">
        <f>-3.99+0.2194*DJ2</f>
        <v>81.74067092439007</v>
      </c>
      <c r="DJ2">
        <f>+DF2+DG2*LN(7)</f>
        <v>390.75055115948066</v>
      </c>
      <c r="DL2" s="27" t="s">
        <v>44</v>
      </c>
      <c r="DM2" s="5"/>
      <c r="DN2" s="5"/>
      <c r="DO2" s="5"/>
      <c r="DP2" s="5"/>
      <c r="DQ2" s="17">
        <v>441.77</v>
      </c>
      <c r="DR2" s="17">
        <v>-23.23</v>
      </c>
      <c r="DS2" s="18">
        <v>-6.1392</v>
      </c>
      <c r="DT2" s="2">
        <f>-3.99+0.2194*DU2</f>
        <v>83.01669168789546</v>
      </c>
      <c r="DU2">
        <f>+DQ2+DR2*LN(7)</f>
        <v>396.5665072374451</v>
      </c>
      <c r="DW2" s="27" t="s">
        <v>45</v>
      </c>
      <c r="DX2" s="5"/>
      <c r="DY2" s="5"/>
      <c r="DZ2" s="5"/>
      <c r="EA2" s="5"/>
      <c r="EB2" s="17">
        <v>447.57</v>
      </c>
      <c r="EC2" s="17">
        <v>-23.017</v>
      </c>
      <c r="ED2" s="18">
        <v>-5.9847</v>
      </c>
      <c r="EE2" s="2">
        <f>-3.99+0.2194*EF2</f>
        <v>84.38014835016314</v>
      </c>
      <c r="EF2">
        <f>+EB2+EC2*LN(7)</f>
        <v>402.78098609919385</v>
      </c>
      <c r="EH2" s="27" t="s">
        <v>46</v>
      </c>
      <c r="EI2" s="5"/>
      <c r="EJ2" s="5"/>
      <c r="EK2" s="5"/>
      <c r="EM2" s="17">
        <v>413.58</v>
      </c>
      <c r="EN2" s="17">
        <v>-20.663</v>
      </c>
      <c r="EO2" s="18">
        <v>-5.8174</v>
      </c>
      <c r="EP2" s="2">
        <f>-3.99+0.2194*EQ2</f>
        <v>77.92774189466138</v>
      </c>
      <c r="EQ2">
        <f>+EM2+EN2*LN(7)</f>
        <v>373.37165859007007</v>
      </c>
      <c r="ES2" s="8" t="s">
        <v>8</v>
      </c>
      <c r="EX2" s="17">
        <v>381.08</v>
      </c>
      <c r="EY2" s="17">
        <v>-17.53</v>
      </c>
      <c r="EZ2" s="18">
        <v>-5.3319</v>
      </c>
      <c r="FA2" s="2">
        <f>-3.99+0.2194*FB2</f>
        <v>72.13482200210105</v>
      </c>
      <c r="FB2">
        <f>+EX2+EY2*LN(7)</f>
        <v>346.96819508706034</v>
      </c>
      <c r="FD2" s="8" t="s">
        <v>9</v>
      </c>
      <c r="FI2" s="17">
        <v>390.22</v>
      </c>
      <c r="FJ2" s="17">
        <v>-16.477</v>
      </c>
      <c r="FK2" s="18">
        <v>-4.8466</v>
      </c>
      <c r="FL2" s="2">
        <f>-3.99+0.2194*FM2</f>
        <v>74.58969812119904</v>
      </c>
      <c r="FM2">
        <f>+FI2+FJ2*LN(7)</f>
        <v>358.1572384740156</v>
      </c>
      <c r="FN2" s="9"/>
      <c r="FO2" s="9" t="s">
        <v>18</v>
      </c>
      <c r="FT2" s="17">
        <v>455.75</v>
      </c>
      <c r="FU2" s="17">
        <v>-24.208</v>
      </c>
      <c r="FV2" s="18">
        <v>-6.1999</v>
      </c>
      <c r="FW2" s="2">
        <f>-3.99+0.2194*FX2</f>
        <v>85.66636352030018</v>
      </c>
      <c r="FX2">
        <f>+FT2+FU2*LN(7)</f>
        <v>408.643407111669</v>
      </c>
      <c r="FZ2" s="9" t="s">
        <v>17</v>
      </c>
      <c r="GE2" s="17">
        <v>407.41</v>
      </c>
      <c r="GF2" s="17">
        <v>-20.721</v>
      </c>
      <c r="GG2" s="18">
        <v>-5.9388</v>
      </c>
      <c r="GH2" s="2">
        <f>-3.99+0.2194*GI2</f>
        <v>76.54928179883264</v>
      </c>
      <c r="GI2">
        <f>+GE2+GF2*LN(7)</f>
        <v>367.0887958014249</v>
      </c>
      <c r="GK2" t="s">
        <v>10</v>
      </c>
      <c r="GP2" s="17">
        <v>353.31</v>
      </c>
      <c r="GQ2" s="17">
        <v>-13.991</v>
      </c>
      <c r="GR2" s="18">
        <v>-4.5441</v>
      </c>
      <c r="GS2" s="2">
        <f>-3.99+0.2194*GT2</f>
        <v>67.55299878034204</v>
      </c>
      <c r="GT2">
        <f>+GP2+GQ2*LN(7)</f>
        <v>326.0847711045671</v>
      </c>
      <c r="GV2" s="7" t="s">
        <v>35</v>
      </c>
      <c r="HA2" s="19">
        <v>436.05</v>
      </c>
      <c r="HB2" s="19">
        <v>-22.865</v>
      </c>
      <c r="HC2" s="18">
        <v>-6.1239</v>
      </c>
      <c r="HD2" s="2">
        <f>-3.99+0.2194*HE2</f>
        <v>81.91755411854197</v>
      </c>
      <c r="HE2">
        <f>+HA2+HB2*LN(7)</f>
        <v>391.5567644418503</v>
      </c>
      <c r="HG2" s="26" t="s">
        <v>40</v>
      </c>
      <c r="HH2" s="5"/>
      <c r="HI2" s="5"/>
      <c r="HJ2" s="5"/>
      <c r="HK2" s="5"/>
      <c r="HL2" s="7">
        <v>382.42</v>
      </c>
      <c r="HM2" s="7">
        <v>-19.515</v>
      </c>
      <c r="HN2" s="7">
        <v>-5.9815</v>
      </c>
      <c r="HO2" s="2">
        <f>-3.99+0.2194*HP2</f>
        <v>71.58135661899613</v>
      </c>
      <c r="HP2">
        <f>+HL2+HM2*LN(7)</f>
        <v>344.4455634411856</v>
      </c>
    </row>
    <row r="3" spans="5:224" ht="12.75">
      <c r="E3" s="11" t="s">
        <v>20</v>
      </c>
      <c r="F3" s="1" t="s">
        <v>1</v>
      </c>
      <c r="G3" s="1" t="s">
        <v>2</v>
      </c>
      <c r="H3" s="1" t="s">
        <v>3</v>
      </c>
      <c r="I3" s="4" t="s">
        <v>15</v>
      </c>
      <c r="J3" s="1" t="s">
        <v>5</v>
      </c>
      <c r="K3" s="4" t="s">
        <v>16</v>
      </c>
      <c r="L3" s="1" t="s">
        <v>13</v>
      </c>
      <c r="M3" s="1" t="s">
        <v>6</v>
      </c>
      <c r="N3" s="4" t="s">
        <v>11</v>
      </c>
      <c r="O3" s="1"/>
      <c r="P3" s="1"/>
      <c r="Q3" s="1" t="s">
        <v>1</v>
      </c>
      <c r="R3" s="1" t="s">
        <v>2</v>
      </c>
      <c r="S3" s="1" t="s">
        <v>3</v>
      </c>
      <c r="T3" s="4" t="s">
        <v>15</v>
      </c>
      <c r="U3" s="1" t="s">
        <v>7</v>
      </c>
      <c r="V3" s="1" t="s">
        <v>12</v>
      </c>
      <c r="W3" s="1" t="s">
        <v>13</v>
      </c>
      <c r="X3" s="1" t="s">
        <v>14</v>
      </c>
      <c r="Y3" s="9" t="s">
        <v>11</v>
      </c>
      <c r="Z3" s="4"/>
      <c r="AA3" s="4"/>
      <c r="AB3" s="4" t="s">
        <v>1</v>
      </c>
      <c r="AC3" s="1" t="s">
        <v>2</v>
      </c>
      <c r="AD3" s="1" t="s">
        <v>3</v>
      </c>
      <c r="AE3" s="4" t="s">
        <v>15</v>
      </c>
      <c r="AF3" s="1" t="s">
        <v>7</v>
      </c>
      <c r="AG3" s="1" t="s">
        <v>12</v>
      </c>
      <c r="AH3" s="1" t="s">
        <v>13</v>
      </c>
      <c r="AI3" s="1" t="s">
        <v>14</v>
      </c>
      <c r="AJ3" s="4" t="s">
        <v>11</v>
      </c>
      <c r="AK3" s="1"/>
      <c r="AL3" s="1"/>
      <c r="AM3" s="1" t="s">
        <v>1</v>
      </c>
      <c r="AN3" s="1" t="s">
        <v>2</v>
      </c>
      <c r="AO3" s="1" t="s">
        <v>3</v>
      </c>
      <c r="AP3" s="4" t="s">
        <v>15</v>
      </c>
      <c r="AQ3" s="1" t="s">
        <v>7</v>
      </c>
      <c r="AR3" s="1" t="s">
        <v>12</v>
      </c>
      <c r="AS3" s="1" t="s">
        <v>13</v>
      </c>
      <c r="AT3" s="1" t="s">
        <v>14</v>
      </c>
      <c r="AU3" s="4" t="s">
        <v>11</v>
      </c>
      <c r="AV3" s="1"/>
      <c r="AW3" s="1"/>
      <c r="AX3" s="1" t="s">
        <v>1</v>
      </c>
      <c r="AY3" s="1" t="s">
        <v>2</v>
      </c>
      <c r="AZ3" s="1" t="s">
        <v>3</v>
      </c>
      <c r="BA3" s="4" t="s">
        <v>15</v>
      </c>
      <c r="BB3" s="1" t="s">
        <v>7</v>
      </c>
      <c r="BC3" s="1" t="s">
        <v>12</v>
      </c>
      <c r="BD3" s="1" t="s">
        <v>13</v>
      </c>
      <c r="BE3" s="1" t="s">
        <v>14</v>
      </c>
      <c r="BF3" s="4" t="s">
        <v>11</v>
      </c>
      <c r="BG3" s="1"/>
      <c r="BH3" s="1"/>
      <c r="BI3" s="1" t="s">
        <v>1</v>
      </c>
      <c r="BJ3" s="1" t="s">
        <v>2</v>
      </c>
      <c r="BK3" s="1" t="s">
        <v>3</v>
      </c>
      <c r="BL3" s="4" t="s">
        <v>15</v>
      </c>
      <c r="BM3" s="1" t="s">
        <v>7</v>
      </c>
      <c r="BN3" s="1" t="s">
        <v>12</v>
      </c>
      <c r="BO3" s="1" t="s">
        <v>13</v>
      </c>
      <c r="BP3" s="1" t="s">
        <v>14</v>
      </c>
      <c r="BQ3" s="4" t="s">
        <v>11</v>
      </c>
      <c r="BR3" s="1"/>
      <c r="BS3" s="1"/>
      <c r="BT3" s="1" t="s">
        <v>1</v>
      </c>
      <c r="BU3" s="1" t="s">
        <v>2</v>
      </c>
      <c r="BV3" s="1" t="s">
        <v>3</v>
      </c>
      <c r="BW3" s="4" t="s">
        <v>15</v>
      </c>
      <c r="BX3" s="1" t="s">
        <v>7</v>
      </c>
      <c r="BY3" s="1" t="s">
        <v>12</v>
      </c>
      <c r="BZ3" s="1" t="s">
        <v>13</v>
      </c>
      <c r="CA3" s="1" t="s">
        <v>14</v>
      </c>
      <c r="CB3" s="4" t="s">
        <v>11</v>
      </c>
      <c r="CC3" s="1"/>
      <c r="CD3" s="1"/>
      <c r="CE3" s="1"/>
      <c r="CF3" s="1" t="s">
        <v>2</v>
      </c>
      <c r="CG3" s="1" t="s">
        <v>3</v>
      </c>
      <c r="CH3" s="4" t="s">
        <v>15</v>
      </c>
      <c r="CI3" s="1" t="s">
        <v>7</v>
      </c>
      <c r="CJ3" s="1" t="s">
        <v>12</v>
      </c>
      <c r="CK3" s="1" t="s">
        <v>13</v>
      </c>
      <c r="CL3" s="1" t="s">
        <v>14</v>
      </c>
      <c r="CM3" s="4" t="s">
        <v>11</v>
      </c>
      <c r="CN3" s="1"/>
      <c r="CO3" s="1"/>
      <c r="CP3" s="1" t="s">
        <v>1</v>
      </c>
      <c r="CQ3" s="1" t="s">
        <v>2</v>
      </c>
      <c r="CR3" s="1" t="s">
        <v>3</v>
      </c>
      <c r="CS3" s="4" t="s">
        <v>15</v>
      </c>
      <c r="CT3" s="1" t="s">
        <v>7</v>
      </c>
      <c r="CU3" s="1" t="s">
        <v>12</v>
      </c>
      <c r="CV3" s="1" t="s">
        <v>13</v>
      </c>
      <c r="CW3" s="1" t="s">
        <v>14</v>
      </c>
      <c r="CX3" s="4" t="s">
        <v>11</v>
      </c>
      <c r="CY3" s="1"/>
      <c r="CZ3" s="1"/>
      <c r="DA3" s="1" t="s">
        <v>1</v>
      </c>
      <c r="DB3" s="1" t="s">
        <v>2</v>
      </c>
      <c r="DC3" s="1" t="s">
        <v>3</v>
      </c>
      <c r="DD3" s="4" t="s">
        <v>15</v>
      </c>
      <c r="DE3" s="1" t="s">
        <v>7</v>
      </c>
      <c r="DF3" s="1" t="s">
        <v>12</v>
      </c>
      <c r="DG3" s="1" t="s">
        <v>13</v>
      </c>
      <c r="DH3" s="1" t="s">
        <v>14</v>
      </c>
      <c r="DI3" s="4" t="s">
        <v>11</v>
      </c>
      <c r="DJ3" s="1"/>
      <c r="DK3" s="1"/>
      <c r="DL3" s="1" t="s">
        <v>1</v>
      </c>
      <c r="DM3" s="1" t="s">
        <v>2</v>
      </c>
      <c r="DN3" s="1" t="s">
        <v>3</v>
      </c>
      <c r="DO3" s="4" t="s">
        <v>15</v>
      </c>
      <c r="DP3" s="1" t="s">
        <v>7</v>
      </c>
      <c r="DQ3" s="1" t="s">
        <v>12</v>
      </c>
      <c r="DR3" s="1" t="s">
        <v>13</v>
      </c>
      <c r="DS3" s="1" t="s">
        <v>14</v>
      </c>
      <c r="DT3" s="4" t="s">
        <v>11</v>
      </c>
      <c r="DU3" s="1"/>
      <c r="DV3" s="1"/>
      <c r="DW3" s="1" t="s">
        <v>1</v>
      </c>
      <c r="DX3" s="1" t="s">
        <v>2</v>
      </c>
      <c r="DY3" s="1" t="s">
        <v>3</v>
      </c>
      <c r="DZ3" s="4" t="s">
        <v>15</v>
      </c>
      <c r="EA3" s="1" t="s">
        <v>7</v>
      </c>
      <c r="EB3" s="1" t="s">
        <v>12</v>
      </c>
      <c r="EC3" s="1" t="s">
        <v>13</v>
      </c>
      <c r="ED3" s="1" t="s">
        <v>14</v>
      </c>
      <c r="EE3" s="4" t="s">
        <v>11</v>
      </c>
      <c r="EF3" s="1"/>
      <c r="EG3" s="1"/>
      <c r="EH3" s="1" t="s">
        <v>1</v>
      </c>
      <c r="EI3" s="1" t="s">
        <v>2</v>
      </c>
      <c r="EJ3" s="1" t="s">
        <v>3</v>
      </c>
      <c r="EK3" s="4" t="s">
        <v>15</v>
      </c>
      <c r="EL3" s="1" t="s">
        <v>7</v>
      </c>
      <c r="EM3" s="1" t="s">
        <v>12</v>
      </c>
      <c r="EN3" s="1" t="s">
        <v>13</v>
      </c>
      <c r="EO3" s="1" t="s">
        <v>14</v>
      </c>
      <c r="EP3" s="4" t="s">
        <v>11</v>
      </c>
      <c r="EQ3" s="1"/>
      <c r="ER3" s="1"/>
      <c r="ES3" s="1" t="s">
        <v>1</v>
      </c>
      <c r="ET3" s="1" t="s">
        <v>2</v>
      </c>
      <c r="EU3" s="1" t="s">
        <v>3</v>
      </c>
      <c r="EV3" s="4" t="s">
        <v>15</v>
      </c>
      <c r="EW3" s="1" t="s">
        <v>7</v>
      </c>
      <c r="EX3" s="1" t="s">
        <v>12</v>
      </c>
      <c r="EY3" s="1" t="s">
        <v>13</v>
      </c>
      <c r="EZ3" s="1" t="s">
        <v>14</v>
      </c>
      <c r="FA3" s="4" t="s">
        <v>11</v>
      </c>
      <c r="FB3" s="1"/>
      <c r="FC3" s="1"/>
      <c r="FD3" s="1" t="s">
        <v>1</v>
      </c>
      <c r="FE3" s="1" t="s">
        <v>2</v>
      </c>
      <c r="FF3" s="1" t="s">
        <v>3</v>
      </c>
      <c r="FG3" s="4" t="s">
        <v>15</v>
      </c>
      <c r="FH3" s="1" t="s">
        <v>7</v>
      </c>
      <c r="FI3" s="1" t="s">
        <v>12</v>
      </c>
      <c r="FJ3" s="1" t="s">
        <v>13</v>
      </c>
      <c r="FK3" s="1" t="s">
        <v>14</v>
      </c>
      <c r="FL3" s="4" t="s">
        <v>11</v>
      </c>
      <c r="FM3" s="1"/>
      <c r="FN3" s="1"/>
      <c r="FO3" s="1" t="s">
        <v>1</v>
      </c>
      <c r="FP3" s="1" t="s">
        <v>2</v>
      </c>
      <c r="FQ3" s="1" t="s">
        <v>3</v>
      </c>
      <c r="FR3" s="4" t="s">
        <v>15</v>
      </c>
      <c r="FS3" s="1" t="s">
        <v>7</v>
      </c>
      <c r="FT3" s="1" t="s">
        <v>12</v>
      </c>
      <c r="FU3" s="1" t="s">
        <v>13</v>
      </c>
      <c r="FV3" s="1" t="s">
        <v>14</v>
      </c>
      <c r="FW3" s="4" t="s">
        <v>11</v>
      </c>
      <c r="FX3" s="1"/>
      <c r="FY3" s="1"/>
      <c r="FZ3" s="1" t="s">
        <v>1</v>
      </c>
      <c r="GA3" s="1" t="s">
        <v>2</v>
      </c>
      <c r="GB3" s="1" t="s">
        <v>3</v>
      </c>
      <c r="GC3" s="4" t="s">
        <v>15</v>
      </c>
      <c r="GD3" s="1" t="s">
        <v>7</v>
      </c>
      <c r="GE3" s="1" t="s">
        <v>12</v>
      </c>
      <c r="GF3" s="1" t="s">
        <v>13</v>
      </c>
      <c r="GG3" s="1" t="s">
        <v>14</v>
      </c>
      <c r="GH3" s="4" t="s">
        <v>11</v>
      </c>
      <c r="GI3" s="1"/>
      <c r="GJ3" s="1"/>
      <c r="GK3" s="1" t="s">
        <v>1</v>
      </c>
      <c r="GL3" s="1" t="s">
        <v>2</v>
      </c>
      <c r="GM3" s="1" t="s">
        <v>3</v>
      </c>
      <c r="GN3" s="4" t="s">
        <v>15</v>
      </c>
      <c r="GO3" s="1" t="s">
        <v>7</v>
      </c>
      <c r="GP3" s="1" t="s">
        <v>12</v>
      </c>
      <c r="GQ3" s="1" t="s">
        <v>13</v>
      </c>
      <c r="GR3" s="1" t="s">
        <v>14</v>
      </c>
      <c r="GS3" s="1" t="s">
        <v>11</v>
      </c>
      <c r="GT3" s="4"/>
      <c r="GU3" s="4"/>
      <c r="GV3" s="1" t="s">
        <v>1</v>
      </c>
      <c r="GW3" s="1" t="s">
        <v>2</v>
      </c>
      <c r="GX3" s="1" t="s">
        <v>3</v>
      </c>
      <c r="GY3" s="4" t="s">
        <v>15</v>
      </c>
      <c r="GZ3" s="1" t="s">
        <v>7</v>
      </c>
      <c r="HA3" s="1" t="s">
        <v>12</v>
      </c>
      <c r="HB3" s="1" t="s">
        <v>13</v>
      </c>
      <c r="HC3" s="1" t="s">
        <v>14</v>
      </c>
      <c r="HD3" s="1" t="s">
        <v>11</v>
      </c>
      <c r="HE3" s="1"/>
      <c r="HG3" s="1" t="s">
        <v>1</v>
      </c>
      <c r="HH3" s="1" t="s">
        <v>2</v>
      </c>
      <c r="HI3" s="1" t="s">
        <v>3</v>
      </c>
      <c r="HJ3" s="4" t="s">
        <v>15</v>
      </c>
      <c r="HK3" s="1" t="s">
        <v>5</v>
      </c>
      <c r="HL3" s="4" t="s">
        <v>16</v>
      </c>
      <c r="HM3" s="1" t="s">
        <v>13</v>
      </c>
      <c r="HN3" s="1" t="s">
        <v>6</v>
      </c>
      <c r="HO3" s="4" t="s">
        <v>11</v>
      </c>
      <c r="HP3" s="1"/>
    </row>
    <row r="4" spans="2:224" ht="12.75">
      <c r="B4" s="24" t="s">
        <v>33</v>
      </c>
      <c r="C4" s="25" t="s">
        <v>19</v>
      </c>
      <c r="E4" s="12">
        <v>3000</v>
      </c>
      <c r="F4" s="7"/>
      <c r="G4">
        <v>7</v>
      </c>
      <c r="H4">
        <v>29.45</v>
      </c>
      <c r="I4" s="2">
        <f>+F4*60+G4+H4/60</f>
        <v>7.490833333333334</v>
      </c>
      <c r="J4" s="2">
        <f>LN(I4)</f>
        <v>2.0136800507973076</v>
      </c>
      <c r="K4" s="2">
        <f>+$E4/I4</f>
        <v>400.48948715096225</v>
      </c>
      <c r="L4" s="2">
        <f>+K4/1000*60</f>
        <v>24.029369229057732</v>
      </c>
      <c r="M4" s="2">
        <f>-3.99+0.2194*K4</f>
        <v>83.87739348092113</v>
      </c>
      <c r="N4" s="2">
        <f>+M4/N$2*100</f>
        <v>99.51439357631138</v>
      </c>
      <c r="O4" s="2"/>
      <c r="P4" s="2"/>
      <c r="R4">
        <v>7</v>
      </c>
      <c r="S4">
        <v>25.79</v>
      </c>
      <c r="T4" s="2">
        <f>+Q4*60+R4+S4/60</f>
        <v>7.429833333333334</v>
      </c>
      <c r="U4" s="2">
        <f aca="true" t="shared" si="0" ref="U4:U9">LN(T4)</f>
        <v>2.0055034268944065</v>
      </c>
      <c r="V4" s="2">
        <f aca="true" t="shared" si="1" ref="V4:V9">+$E4/T4</f>
        <v>403.7775634267256</v>
      </c>
      <c r="W4" s="2">
        <f>+V4/1000*60</f>
        <v>24.226653805603537</v>
      </c>
      <c r="X4" s="2">
        <f aca="true" t="shared" si="2" ref="X4:X9">-3.99+0.2194*V4</f>
        <v>84.5987974158236</v>
      </c>
      <c r="Y4" s="2">
        <f aca="true" t="shared" si="3" ref="Y4:Y9">+X4/Y$2*100</f>
        <v>99.18754561119992</v>
      </c>
      <c r="Z4" s="2"/>
      <c r="AA4" s="2"/>
      <c r="AH4" s="2"/>
      <c r="AI4" s="2"/>
      <c r="AJ4" s="2"/>
      <c r="AN4">
        <v>7</v>
      </c>
      <c r="AO4">
        <v>41.02</v>
      </c>
      <c r="AP4" s="2">
        <f>+AM4*60+AN4+AO4/60</f>
        <v>7.683666666666666</v>
      </c>
      <c r="AQ4" s="2">
        <f>LN(AP4)</f>
        <v>2.0390968637814306</v>
      </c>
      <c r="AR4" s="2">
        <f>E4/AP4</f>
        <v>390.4385926857837</v>
      </c>
      <c r="AS4" s="2">
        <f>+AR4/1000*60</f>
        <v>23.42631556114702</v>
      </c>
      <c r="AT4" s="2">
        <f aca="true" t="shared" si="4" ref="AT4:AT14">-3.99+0.2194*AR4</f>
        <v>81.67222723526095</v>
      </c>
      <c r="AU4" s="2">
        <f aca="true" t="shared" si="5" ref="AU4:AU14">+AT4/AU$2*100</f>
        <v>99.60364194236664</v>
      </c>
      <c r="AV4" s="2"/>
      <c r="AW4" s="2"/>
      <c r="AY4">
        <v>7</v>
      </c>
      <c r="AZ4">
        <v>51.8</v>
      </c>
      <c r="BA4" s="2">
        <f aca="true" t="shared" si="6" ref="BA4:BA14">+AX4*60+AY4+AZ4/60</f>
        <v>7.863333333333333</v>
      </c>
      <c r="BB4" s="2">
        <f>LN(BA4)</f>
        <v>2.062210604751474</v>
      </c>
      <c r="BC4" s="2">
        <f aca="true" t="shared" si="7" ref="BC4:BC14">+$E4/BA4</f>
        <v>381.5175922000848</v>
      </c>
      <c r="BD4" s="2">
        <f>+BC4/1000*60</f>
        <v>22.891055532005087</v>
      </c>
      <c r="BE4" s="2">
        <f aca="true" t="shared" si="8" ref="BE4:BE14">-3.99+0.2194*BC4</f>
        <v>79.71495972869862</v>
      </c>
      <c r="BF4" s="2">
        <f aca="true" t="shared" si="9" ref="BF4:BF14">+BE4/BF$2*100</f>
        <v>97.06846168798307</v>
      </c>
      <c r="BJ4">
        <v>7</v>
      </c>
      <c r="BK4">
        <v>25.09</v>
      </c>
      <c r="BL4" s="2">
        <f>+BI4*60+BJ4+BK4/60</f>
        <v>7.418166666666667</v>
      </c>
      <c r="BM4" s="2">
        <f aca="true" t="shared" si="10" ref="BM4:BM14">LN(BL4)</f>
        <v>2.003931946685945</v>
      </c>
      <c r="BN4" s="2">
        <f aca="true" t="shared" si="11" ref="BN4:BN14">+$E4/BL4</f>
        <v>404.4125907119908</v>
      </c>
      <c r="BO4" s="2">
        <f aca="true" t="shared" si="12" ref="BO4:BO14">+BN4/1000*60</f>
        <v>24.264755442719444</v>
      </c>
      <c r="BP4" s="2">
        <f aca="true" t="shared" si="13" ref="BP4:BP14">-3.99+0.2194*BN4</f>
        <v>84.73812240221079</v>
      </c>
      <c r="BQ4" s="2">
        <f>+BP4/BQ$2*100</f>
        <v>99.39249237883892</v>
      </c>
      <c r="BR4" s="2"/>
      <c r="BS4" s="2"/>
      <c r="CF4">
        <v>7</v>
      </c>
      <c r="CG4">
        <v>28.67</v>
      </c>
      <c r="CH4" s="2">
        <f aca="true" t="shared" si="14" ref="CH4:CH14">+CE4*60+CF4+CG4/60</f>
        <v>7.477833333333334</v>
      </c>
      <c r="CI4" s="2">
        <f>LN(CH4)</f>
        <v>2.01194308870737</v>
      </c>
      <c r="CJ4" s="2">
        <f>$E4/CH4</f>
        <v>401.1857267033677</v>
      </c>
      <c r="CK4" s="2">
        <f>+CJ4/1000*60</f>
        <v>24.071143602202064</v>
      </c>
      <c r="CL4" s="2">
        <f aca="true" t="shared" si="15" ref="CL4:CL14">-3.99+0.2194*CJ4</f>
        <v>84.03014843871888</v>
      </c>
      <c r="CM4" s="2">
        <f>+CL4/CM$2*100</f>
        <v>99.92042293480611</v>
      </c>
      <c r="CN4" s="2"/>
      <c r="CO4" s="2"/>
      <c r="CQ4">
        <v>7</v>
      </c>
      <c r="CR4">
        <v>40.67</v>
      </c>
      <c r="CS4" s="2">
        <f aca="true" t="shared" si="16" ref="CS4:CS14">+CP4*60+CQ4+CR4/60</f>
        <v>7.677833333333333</v>
      </c>
      <c r="CT4" s="2">
        <f>LN(CS4)</f>
        <v>2.0383373893012404</v>
      </c>
      <c r="CU4" s="2">
        <f aca="true" t="shared" si="17" ref="CU4:CU14">$E4/CS4</f>
        <v>390.735233464302</v>
      </c>
      <c r="CV4" s="2">
        <f aca="true" t="shared" si="18" ref="CV4:CV14">+CU4/1000*60</f>
        <v>23.44411400785812</v>
      </c>
      <c r="CW4" s="2">
        <f aca="true" t="shared" si="19" ref="CW4:CW14">-3.99+0.2194*CU4</f>
        <v>81.73731022206786</v>
      </c>
      <c r="CX4" s="2">
        <f>+CW4/CX$2*100</f>
        <v>99.30544776020291</v>
      </c>
      <c r="CY4" s="2"/>
      <c r="CZ4" s="2"/>
      <c r="DB4">
        <v>7</v>
      </c>
      <c r="DC4">
        <v>44.2</v>
      </c>
      <c r="DD4" s="2">
        <f>+DA4*60+DB4+DC4/60</f>
        <v>7.736666666666666</v>
      </c>
      <c r="DE4" s="2">
        <f>LN(DD4)</f>
        <v>2.045970931618236</v>
      </c>
      <c r="DF4" s="2">
        <f>$E4/DD4</f>
        <v>387.76389487289964</v>
      </c>
      <c r="DG4" s="2">
        <f>+DF4/1000*60</f>
        <v>23.265833692373977</v>
      </c>
      <c r="DH4" s="2">
        <f>-3.99+0.2194*DF4</f>
        <v>81.0853985351142</v>
      </c>
      <c r="DI4" s="2">
        <f>+DH4/DI$2*100</f>
        <v>99.19835207875649</v>
      </c>
      <c r="DJ4" s="2"/>
      <c r="DK4" s="2"/>
      <c r="DM4">
        <v>7</v>
      </c>
      <c r="DN4">
        <v>32.1</v>
      </c>
      <c r="DO4" s="2">
        <f>+DL4*60+DM4+DN4/60</f>
        <v>7.535</v>
      </c>
      <c r="DP4" s="2">
        <f>LN(DO4)</f>
        <v>2.019558832078459</v>
      </c>
      <c r="DQ4" s="2">
        <f>$E4/DO4</f>
        <v>398.14200398142003</v>
      </c>
      <c r="DR4" s="2">
        <f>+DQ4/1000*60</f>
        <v>23.888520238885203</v>
      </c>
      <c r="DS4" s="2">
        <f>-3.99+0.2194*DQ4</f>
        <v>83.36235567352357</v>
      </c>
      <c r="DT4" s="34">
        <f>+DS4/DT$2*100</f>
        <v>100.41637889754466</v>
      </c>
      <c r="DU4" s="2"/>
      <c r="DV4" s="2"/>
      <c r="DX4">
        <v>7</v>
      </c>
      <c r="DY4">
        <v>28.7</v>
      </c>
      <c r="DZ4" s="2">
        <f aca="true" t="shared" si="20" ref="DZ4:DZ14">+DW4*60+DX4+DY4/60</f>
        <v>7.4783333333333335</v>
      </c>
      <c r="EA4" s="2">
        <f aca="true" t="shared" si="21" ref="EA4:EA14">LN(DZ4)</f>
        <v>2.012009950759837</v>
      </c>
      <c r="EB4" s="2">
        <f aca="true" t="shared" si="22" ref="EB4:EB14">$E4/DZ4</f>
        <v>401.1589034989971</v>
      </c>
      <c r="EC4" s="2">
        <f aca="true" t="shared" si="23" ref="EC4:EC14">+EB4/1000*60</f>
        <v>24.069534209939828</v>
      </c>
      <c r="ED4" s="2">
        <f aca="true" t="shared" si="24" ref="ED4:ED14">-3.99+0.2194*EB4</f>
        <v>84.02426342767998</v>
      </c>
      <c r="EE4" s="2">
        <f>+ED4/EE$2*100</f>
        <v>99.57823619720803</v>
      </c>
      <c r="EF4" s="2"/>
      <c r="EG4" s="2"/>
      <c r="EI4">
        <v>8</v>
      </c>
      <c r="EJ4">
        <v>7.8</v>
      </c>
      <c r="EK4" s="2">
        <f aca="true" t="shared" si="25" ref="EK4:EK13">+EH4*60+EI4+EJ4/60</f>
        <v>8.13</v>
      </c>
      <c r="EL4" s="2">
        <f>LN(EK4)</f>
        <v>2.0955609235597192</v>
      </c>
      <c r="EM4" s="2">
        <f aca="true" t="shared" si="26" ref="EM4:EM13">$E4/EK4</f>
        <v>369.0036900369003</v>
      </c>
      <c r="EN4" s="2">
        <f aca="true" t="shared" si="27" ref="EN4:EN13">+EM4/1000*60</f>
        <v>22.140221402214017</v>
      </c>
      <c r="EO4" s="2">
        <f aca="true" t="shared" si="28" ref="EO4:EO13">-3.99+0.2194*EM4</f>
        <v>76.96940959409594</v>
      </c>
      <c r="EP4" s="2">
        <f>+EO4/EP$2*100</f>
        <v>98.77022960339225</v>
      </c>
      <c r="EQ4" s="2"/>
      <c r="ER4" s="2"/>
      <c r="ET4">
        <v>8</v>
      </c>
      <c r="EU4">
        <v>44.53</v>
      </c>
      <c r="EV4" s="2">
        <f>+ES4*60+ET4+EU4/60</f>
        <v>8.742166666666666</v>
      </c>
      <c r="EW4" s="2">
        <f>LN(EV4)</f>
        <v>2.168158061309337</v>
      </c>
      <c r="EX4" s="2">
        <f>$E4/EV4</f>
        <v>343.1643566621547</v>
      </c>
      <c r="EY4" s="2">
        <f>+EX4/1000*60</f>
        <v>20.589861399729283</v>
      </c>
      <c r="EZ4" s="2">
        <f>-3.99+0.2194*EX4</f>
        <v>71.30025985167676</v>
      </c>
      <c r="FA4" s="2">
        <f>+EZ4/FA$2*100</f>
        <v>98.84305231889256</v>
      </c>
      <c r="FB4" s="2"/>
      <c r="FC4" s="2"/>
      <c r="FE4">
        <v>8</v>
      </c>
      <c r="FF4">
        <v>22.2</v>
      </c>
      <c r="FG4" s="2">
        <f aca="true" t="shared" si="29" ref="FG4:FG14">+FD4*60+FE4+FF4/60</f>
        <v>8.37</v>
      </c>
      <c r="FH4" s="2">
        <f>LN(FG4)</f>
        <v>2.124653884501384</v>
      </c>
      <c r="FI4" s="2">
        <f aca="true" t="shared" si="30" ref="FI4:FI14">$E4/FG4</f>
        <v>358.4229390681004</v>
      </c>
      <c r="FJ4" s="2">
        <f aca="true" t="shared" si="31" ref="FJ4:FJ14">+FI4/1000*60</f>
        <v>21.505376344086024</v>
      </c>
      <c r="FK4" s="2">
        <f aca="true" t="shared" si="32" ref="FK4:FK14">-3.99+0.2194*FI4</f>
        <v>74.64799283154123</v>
      </c>
      <c r="FL4" s="34">
        <f>+FK4/FL$2*100</f>
        <v>100.07815383599954</v>
      </c>
      <c r="FM4" s="2"/>
      <c r="FN4" s="2"/>
      <c r="FP4">
        <v>7</v>
      </c>
      <c r="FQ4">
        <v>20.67</v>
      </c>
      <c r="FR4" s="2">
        <f aca="true" t="shared" si="33" ref="FR4:FR14">+FO4*60+FP4+FQ4/60</f>
        <v>7.3445</v>
      </c>
      <c r="FS4" s="2">
        <f>LN(FR4)</f>
        <v>1.9939517337893324</v>
      </c>
      <c r="FT4" s="2">
        <f>$E4/FR4</f>
        <v>408.4689223228266</v>
      </c>
      <c r="FU4" s="2">
        <f aca="true" t="shared" si="34" ref="FU4:FU14">+FT4/1000*60</f>
        <v>24.508135339369595</v>
      </c>
      <c r="FV4" s="2">
        <f aca="true" t="shared" si="35" ref="FV4:FV14">-3.99+0.2194*FT4</f>
        <v>85.62808155762816</v>
      </c>
      <c r="FW4" s="2">
        <f>+FV4/FW$2*100</f>
        <v>99.95531272590678</v>
      </c>
      <c r="FX4" s="2"/>
      <c r="FY4" s="2"/>
      <c r="GA4">
        <v>8</v>
      </c>
      <c r="GB4">
        <v>6.11</v>
      </c>
      <c r="GC4" s="2">
        <f aca="true" t="shared" si="36" ref="GC4:GC14">+FZ4*60+GA4+GB4/60</f>
        <v>8.101833333333333</v>
      </c>
      <c r="GD4" s="2">
        <f>LN(GC4)</f>
        <v>2.0920903735164966</v>
      </c>
      <c r="GE4" s="2">
        <f>$E4/GC4</f>
        <v>370.28656065499575</v>
      </c>
      <c r="GF4" s="2">
        <f aca="true" t="shared" si="37" ref="GF4:GF14">+GE4/1000*60</f>
        <v>22.217193639299747</v>
      </c>
      <c r="GG4" s="2">
        <f aca="true" t="shared" si="38" ref="GG4:GG14">-3.99+0.2194*GE4</f>
        <v>77.25087140770607</v>
      </c>
      <c r="GH4" s="34">
        <f>+GG4/GH$2*100</f>
        <v>100.91652017156369</v>
      </c>
      <c r="GI4" s="2"/>
      <c r="GJ4" s="2"/>
      <c r="GL4">
        <v>9</v>
      </c>
      <c r="GM4">
        <v>20</v>
      </c>
      <c r="GN4" s="2">
        <f>+GK4*60+GL4+GM4/60</f>
        <v>9.333333333333334</v>
      </c>
      <c r="GO4" s="2">
        <f>LN(GN4)</f>
        <v>2.2335922215070942</v>
      </c>
      <c r="GP4" s="2">
        <f>$E4/GN4</f>
        <v>321.4285714285714</v>
      </c>
      <c r="GQ4" s="2">
        <f>+GP4/1000*60</f>
        <v>19.285714285714285</v>
      </c>
      <c r="GR4" s="2">
        <f>-3.99+0.2194*GP4</f>
        <v>66.53142857142858</v>
      </c>
      <c r="GS4" s="13">
        <f>+GR4/GS$2*100</f>
        <v>98.48775002241538</v>
      </c>
      <c r="GT4" s="2"/>
      <c r="GU4" s="2"/>
      <c r="HG4" s="7"/>
      <c r="HH4">
        <v>8</v>
      </c>
      <c r="HI4">
        <v>52</v>
      </c>
      <c r="HJ4" s="2">
        <f>+HG4*60+HH4+HI4/60</f>
        <v>8.866666666666667</v>
      </c>
      <c r="HK4" s="2">
        <f>LN(HJ4)</f>
        <v>2.1822989271195437</v>
      </c>
      <c r="HL4" s="2">
        <f>+$E4/HJ4</f>
        <v>338.3458646616541</v>
      </c>
      <c r="HM4" s="2">
        <f>+HL4/1000*60</f>
        <v>20.30075187969925</v>
      </c>
      <c r="HN4" s="2">
        <f>-3.99+0.2194*HL4</f>
        <v>70.24308270676691</v>
      </c>
      <c r="HO4" s="2">
        <f>+HN4/HO$2*100</f>
        <v>98.13041555030536</v>
      </c>
      <c r="HP4" s="2"/>
    </row>
    <row r="5" spans="1:221" ht="12.75">
      <c r="A5" s="26" t="str">
        <f>+F2</f>
        <v>Saïd Aouita</v>
      </c>
      <c r="B5" s="29">
        <f>+M2</f>
        <v>-7.1467</v>
      </c>
      <c r="C5" s="29">
        <f>+N2</f>
        <v>84.28669508657639</v>
      </c>
      <c r="D5" s="7" t="s">
        <v>22</v>
      </c>
      <c r="E5" s="12">
        <f>2*1609.3</f>
        <v>3218.6</v>
      </c>
      <c r="I5" s="2"/>
      <c r="J5" s="2"/>
      <c r="K5" s="2"/>
      <c r="L5" s="2"/>
      <c r="R5">
        <v>8</v>
      </c>
      <c r="S5">
        <v>4.35</v>
      </c>
      <c r="T5" s="2">
        <f>+Q5*60+R5+S5/60</f>
        <v>8.0725</v>
      </c>
      <c r="U5" s="2">
        <f t="shared" si="0"/>
        <v>2.0884632236502934</v>
      </c>
      <c r="V5" s="2">
        <f t="shared" si="1"/>
        <v>398.7116754413131</v>
      </c>
      <c r="W5" s="2">
        <f>+V5/1000*60</f>
        <v>23.922700526478785</v>
      </c>
      <c r="X5" s="2">
        <f t="shared" si="2"/>
        <v>83.4873415918241</v>
      </c>
      <c r="Y5" s="2">
        <f t="shared" si="3"/>
        <v>97.88442336117652</v>
      </c>
      <c r="Z5" s="2"/>
      <c r="AA5" s="2"/>
      <c r="AP5" s="2"/>
      <c r="AQ5" s="2"/>
      <c r="AR5" s="2"/>
      <c r="AS5" s="2"/>
      <c r="AT5" s="2"/>
      <c r="AU5" s="2"/>
      <c r="BA5" s="2"/>
      <c r="BB5" s="2"/>
      <c r="BC5" s="2"/>
      <c r="BE5" s="2"/>
      <c r="BF5" s="2"/>
      <c r="BJ5">
        <v>8</v>
      </c>
      <c r="BK5">
        <v>1.08</v>
      </c>
      <c r="BL5" s="2">
        <f aca="true" t="shared" si="39" ref="BL5:BL14">+BI5*60+BJ5+BK5/60</f>
        <v>8.018</v>
      </c>
      <c r="BM5" s="2">
        <f t="shared" si="10"/>
        <v>2.0816890142203155</v>
      </c>
      <c r="BN5" s="2">
        <f t="shared" si="11"/>
        <v>401.42180094786727</v>
      </c>
      <c r="BO5" s="2">
        <f t="shared" si="12"/>
        <v>24.085308056872037</v>
      </c>
      <c r="BP5" s="2">
        <f t="shared" si="13"/>
        <v>84.08194312796209</v>
      </c>
      <c r="BQ5" s="2">
        <f>+BP5/BQ$2*100</f>
        <v>98.62283532642807</v>
      </c>
      <c r="BR5" s="2"/>
      <c r="BS5" s="2"/>
      <c r="CF5">
        <v>8</v>
      </c>
      <c r="CG5">
        <v>10.59</v>
      </c>
      <c r="CH5" s="2">
        <f t="shared" si="14"/>
        <v>8.1765</v>
      </c>
      <c r="CI5" s="2">
        <f>LN(CH5)</f>
        <v>2.101264186190308</v>
      </c>
      <c r="CJ5" s="2">
        <f>$E5/CH5</f>
        <v>393.6403106463645</v>
      </c>
      <c r="CK5" s="2">
        <f>+CJ5/1000*60</f>
        <v>23.618418638781872</v>
      </c>
      <c r="CL5" s="2">
        <f t="shared" si="15"/>
        <v>82.37468415581239</v>
      </c>
      <c r="CM5" s="2">
        <f>+CL5/CM$2*100</f>
        <v>97.95190693935817</v>
      </c>
      <c r="CN5" s="2"/>
      <c r="CO5" s="2"/>
      <c r="CS5" s="2"/>
      <c r="CT5" s="2"/>
      <c r="CU5" s="2"/>
      <c r="CV5" s="2"/>
      <c r="CW5" s="2"/>
      <c r="CX5" s="2"/>
      <c r="CY5" s="2"/>
      <c r="CZ5" s="2"/>
      <c r="DB5">
        <v>8</v>
      </c>
      <c r="DC5">
        <v>19.4</v>
      </c>
      <c r="DD5" s="2">
        <f>+DA5*60+DB5+DC5/60</f>
        <v>8.323333333333334</v>
      </c>
      <c r="DE5" s="2">
        <f>LN(DD5)</f>
        <v>2.1190628156235722</v>
      </c>
      <c r="DF5" s="2">
        <f>$E5/DD5</f>
        <v>386.6960352422907</v>
      </c>
      <c r="DG5" s="2">
        <f>+DF5/1000*60</f>
        <v>23.20176211453744</v>
      </c>
      <c r="DH5" s="2">
        <f>-3.99+0.2194*DF5</f>
        <v>80.85111013215858</v>
      </c>
      <c r="DI5" s="2">
        <f>+DH5/DI$2*100</f>
        <v>98.91172805144414</v>
      </c>
      <c r="DJ5" s="2"/>
      <c r="DK5" s="2"/>
      <c r="DM5">
        <v>8</v>
      </c>
      <c r="DN5">
        <v>15.9</v>
      </c>
      <c r="DO5" s="2">
        <f>+DL5*60+DM5+DN5/60</f>
        <v>8.265</v>
      </c>
      <c r="DP5" s="2">
        <f>LN(DO5)</f>
        <v>2.1120297312729877</v>
      </c>
      <c r="DQ5" s="2">
        <f>$E5/DO5</f>
        <v>389.4252873563218</v>
      </c>
      <c r="DR5" s="2">
        <f>+DQ5/1000*60</f>
        <v>23.365517241379308</v>
      </c>
      <c r="DS5" s="2">
        <f>-3.99+0.2194*DQ5</f>
        <v>81.44990804597701</v>
      </c>
      <c r="DT5" s="2">
        <f>+DS5/DT$2*100</f>
        <v>98.11268841233901</v>
      </c>
      <c r="DU5" s="2"/>
      <c r="DV5" s="2"/>
      <c r="DZ5" s="2"/>
      <c r="EA5" s="2"/>
      <c r="EB5" s="2"/>
      <c r="EC5" s="2"/>
      <c r="ED5" s="2"/>
      <c r="EE5" s="2"/>
      <c r="EF5" s="2"/>
      <c r="EG5" s="2"/>
      <c r="EK5" s="2"/>
      <c r="EL5" s="2"/>
      <c r="EM5" s="2"/>
      <c r="EN5" s="2"/>
      <c r="EO5" s="2"/>
      <c r="EP5" s="2"/>
      <c r="EQ5" s="2"/>
      <c r="ER5" s="2"/>
      <c r="EV5" s="2"/>
      <c r="EW5" s="2"/>
      <c r="EX5" s="2"/>
      <c r="EY5" s="2"/>
      <c r="EZ5" s="2"/>
      <c r="FA5" s="2"/>
      <c r="FB5" s="2"/>
      <c r="FC5" s="2"/>
      <c r="FG5" s="2"/>
      <c r="FH5" s="2"/>
      <c r="FI5" s="2"/>
      <c r="FJ5" s="2"/>
      <c r="FK5" s="2"/>
      <c r="FL5" s="2"/>
      <c r="FM5" s="2"/>
      <c r="FN5" s="2"/>
      <c r="FR5" s="2"/>
      <c r="FS5" s="2"/>
      <c r="FT5" s="2"/>
      <c r="FU5" s="2"/>
      <c r="FV5" s="2"/>
      <c r="FW5" s="2"/>
      <c r="FX5" s="2"/>
      <c r="FY5" s="2"/>
      <c r="GC5" s="2"/>
      <c r="GD5" s="2"/>
      <c r="GE5" s="2"/>
      <c r="GF5" s="2"/>
      <c r="GG5" s="2"/>
      <c r="GH5" s="2"/>
      <c r="GI5" s="2"/>
      <c r="GJ5" s="2"/>
      <c r="GN5" s="2"/>
      <c r="GO5" s="2"/>
      <c r="GP5" s="2"/>
      <c r="GQ5" s="2"/>
      <c r="GR5" s="2"/>
      <c r="GS5" s="13"/>
      <c r="GT5" s="2"/>
      <c r="GU5" s="2"/>
      <c r="HJ5" s="2"/>
      <c r="HK5" s="2"/>
      <c r="HL5" s="2"/>
      <c r="HM5" s="2"/>
    </row>
    <row r="6" spans="1:224" ht="12.75">
      <c r="A6" s="20" t="str">
        <f>+Q2</f>
        <v>Bekele Kenenisa</v>
      </c>
      <c r="B6" s="30">
        <f>+X2</f>
        <v>-6.8482</v>
      </c>
      <c r="C6" s="13">
        <f>+Y2</f>
        <v>85.29175401459977</v>
      </c>
      <c r="E6" s="12">
        <v>5000</v>
      </c>
      <c r="G6">
        <v>12</v>
      </c>
      <c r="H6">
        <v>58.39</v>
      </c>
      <c r="I6" s="2">
        <f>+F6*60+G6+H6/60</f>
        <v>12.973166666666666</v>
      </c>
      <c r="J6" s="2">
        <f>LN(I6)</f>
        <v>2.562883121701808</v>
      </c>
      <c r="K6" s="2">
        <f>E6/I6</f>
        <v>385.4109122676294</v>
      </c>
      <c r="L6" s="2">
        <f>+K6/1000*60</f>
        <v>23.12465473605776</v>
      </c>
      <c r="M6" s="2">
        <f>-3.99+0.2194*K6</f>
        <v>80.56915415151789</v>
      </c>
      <c r="N6" s="2">
        <f>+M6/N$2*100</f>
        <v>95.58940953700942</v>
      </c>
      <c r="O6" s="2"/>
      <c r="P6" s="2"/>
      <c r="R6">
        <v>12</v>
      </c>
      <c r="S6">
        <v>37.35</v>
      </c>
      <c r="T6" s="2">
        <f>+Q6*60+R6+S6/60</f>
        <v>12.6225</v>
      </c>
      <c r="U6" s="2">
        <f t="shared" si="0"/>
        <v>2.535480935750934</v>
      </c>
      <c r="V6" s="2">
        <f t="shared" si="1"/>
        <v>396.1180431768667</v>
      </c>
      <c r="W6" s="2">
        <f>+V6/1000*60</f>
        <v>23.767082590612002</v>
      </c>
      <c r="X6" s="2">
        <f t="shared" si="2"/>
        <v>82.91829867300457</v>
      </c>
      <c r="Y6" s="2">
        <f t="shared" si="3"/>
        <v>97.21725110590536</v>
      </c>
      <c r="Z6" s="2"/>
      <c r="AA6" s="2"/>
      <c r="AC6">
        <v>13</v>
      </c>
      <c r="AD6">
        <v>23.12</v>
      </c>
      <c r="AE6" s="2">
        <f>+AB6*60+AC6+AD6/60</f>
        <v>13.385333333333334</v>
      </c>
      <c r="AF6" s="2">
        <f>LN(AE6)</f>
        <v>2.5941595801611705</v>
      </c>
      <c r="AG6" s="2">
        <f>+$E6/AE6</f>
        <v>373.543181591792</v>
      </c>
      <c r="AH6" s="2">
        <f>+AG6/1000*60</f>
        <v>22.41259089550752</v>
      </c>
      <c r="AI6" s="2">
        <f>-3.99+0.2194*AG6</f>
        <v>77.96537404123917</v>
      </c>
      <c r="AJ6" s="2">
        <f>+AI6/AJ$2*100</f>
        <v>97.51196764637788</v>
      </c>
      <c r="AK6" s="2"/>
      <c r="AL6" s="2"/>
      <c r="AN6">
        <v>13</v>
      </c>
      <c r="AO6">
        <v>14.41</v>
      </c>
      <c r="AP6" s="2">
        <f aca="true" t="shared" si="40" ref="AP6:AP14">+AM6*60+AN6+AO6/60</f>
        <v>13.240166666666667</v>
      </c>
      <c r="AQ6" s="2">
        <f>LN(AP6)</f>
        <v>2.58325513854645</v>
      </c>
      <c r="AR6" s="2">
        <f>E6/AP6</f>
        <v>377.63875077101244</v>
      </c>
      <c r="AS6" s="2">
        <f>+AR6/1000*60</f>
        <v>22.658325046260746</v>
      </c>
      <c r="AT6" s="2">
        <f t="shared" si="4"/>
        <v>78.86394191916014</v>
      </c>
      <c r="AU6" s="2">
        <f t="shared" si="5"/>
        <v>96.17878805303684</v>
      </c>
      <c r="AV6" s="2"/>
      <c r="AW6" s="2"/>
      <c r="AY6">
        <v>13</v>
      </c>
      <c r="AZ6">
        <v>16.6</v>
      </c>
      <c r="BA6" s="2">
        <f t="shared" si="6"/>
        <v>13.276666666666667</v>
      </c>
      <c r="BB6" s="2">
        <f>LN(BA6)</f>
        <v>2.5860081085254434</v>
      </c>
      <c r="BC6" s="2">
        <f t="shared" si="7"/>
        <v>376.60055234747676</v>
      </c>
      <c r="BD6" s="2">
        <f>+BC6/1000*60</f>
        <v>22.596033140848604</v>
      </c>
      <c r="BE6" s="2">
        <f t="shared" si="8"/>
        <v>78.63616118503641</v>
      </c>
      <c r="BF6" s="2">
        <f t="shared" si="9"/>
        <v>95.7548147205767</v>
      </c>
      <c r="BJ6">
        <v>12</v>
      </c>
      <c r="BK6">
        <v>39.36</v>
      </c>
      <c r="BL6" s="2">
        <f t="shared" si="39"/>
        <v>12.656</v>
      </c>
      <c r="BM6" s="2">
        <f t="shared" si="10"/>
        <v>2.538131411025298</v>
      </c>
      <c r="BN6" s="2">
        <f t="shared" si="11"/>
        <v>395.0695322376738</v>
      </c>
      <c r="BO6" s="2">
        <f t="shared" si="12"/>
        <v>23.704171934260426</v>
      </c>
      <c r="BP6" s="2">
        <f t="shared" si="13"/>
        <v>82.68825537294565</v>
      </c>
      <c r="BQ6" s="2">
        <f>+BP6/BQ$2*100</f>
        <v>96.98812717333192</v>
      </c>
      <c r="BR6" s="2"/>
      <c r="BS6" s="2"/>
      <c r="CF6">
        <v>12</v>
      </c>
      <c r="CG6">
        <v>54.99</v>
      </c>
      <c r="CH6" s="2">
        <f t="shared" si="14"/>
        <v>12.9165</v>
      </c>
      <c r="CI6" s="2">
        <f>LN(CH6)</f>
        <v>2.5585055638221923</v>
      </c>
      <c r="CJ6" s="2">
        <f>$E6/CH6</f>
        <v>387.1017690550846</v>
      </c>
      <c r="CK6" s="2">
        <f>+CJ6/1000*60</f>
        <v>23.226106143305078</v>
      </c>
      <c r="CL6" s="2">
        <f t="shared" si="15"/>
        <v>80.94012813068558</v>
      </c>
      <c r="CM6" s="2">
        <f>+CL6/CM$2*100</f>
        <v>96.24607340915942</v>
      </c>
      <c r="CN6" s="2"/>
      <c r="CO6" s="2"/>
      <c r="CQ6">
        <v>13</v>
      </c>
      <c r="CR6">
        <v>16.42</v>
      </c>
      <c r="CS6" s="2">
        <f t="shared" si="16"/>
        <v>13.273666666666667</v>
      </c>
      <c r="CT6" s="2">
        <f aca="true" t="shared" si="41" ref="CT6:CT14">LN(CS6)</f>
        <v>2.585782122661153</v>
      </c>
      <c r="CU6" s="2">
        <f t="shared" si="17"/>
        <v>376.68566836593754</v>
      </c>
      <c r="CV6" s="2">
        <f t="shared" si="18"/>
        <v>22.60114010195625</v>
      </c>
      <c r="CW6" s="2">
        <f t="shared" si="19"/>
        <v>78.6548356394867</v>
      </c>
      <c r="CX6" s="2">
        <f>+CW6/CX$2*100</f>
        <v>95.56044418960556</v>
      </c>
      <c r="CY6" s="2"/>
      <c r="CZ6" s="2"/>
      <c r="DB6">
        <v>13</v>
      </c>
      <c r="DC6">
        <v>22.4</v>
      </c>
      <c r="DD6" s="2">
        <f>+DA6*60+DB6+DC6/60</f>
        <v>13.373333333333333</v>
      </c>
      <c r="DE6" s="2">
        <f>LN(DD6)</f>
        <v>2.593262674425625</v>
      </c>
      <c r="DF6" s="2">
        <f>$E6/DD6</f>
        <v>373.8783649052842</v>
      </c>
      <c r="DG6" s="2">
        <f>+DF6/1000*60</f>
        <v>22.432701894317052</v>
      </c>
      <c r="DH6" s="2">
        <f>-3.99+0.2194*DF6</f>
        <v>78.03891326021936</v>
      </c>
      <c r="DI6" s="2">
        <f>+DH6/DI$2*100</f>
        <v>95.47133927051463</v>
      </c>
      <c r="DJ6" s="2"/>
      <c r="DK6" s="2"/>
      <c r="DM6">
        <v>13</v>
      </c>
      <c r="DN6">
        <v>6.2</v>
      </c>
      <c r="DO6" s="2">
        <f>+DL6*60+DM6+DN6/60</f>
        <v>13.103333333333333</v>
      </c>
      <c r="DP6" s="2">
        <f>LN(DO6)</f>
        <v>2.5728666507656595</v>
      </c>
      <c r="DQ6" s="2">
        <f>$E6/DO6</f>
        <v>381.5822945815314</v>
      </c>
      <c r="DR6" s="2">
        <f>+DQ6/1000*60</f>
        <v>22.894937674891885</v>
      </c>
      <c r="DS6" s="2">
        <f>-3.99+0.2194*DQ6</f>
        <v>79.729155431188</v>
      </c>
      <c r="DT6" s="2">
        <f>+DS6/DT$2*100</f>
        <v>96.03990933646564</v>
      </c>
      <c r="DU6" s="2"/>
      <c r="DV6" s="2"/>
      <c r="DX6">
        <v>12</v>
      </c>
      <c r="DY6">
        <v>49.87</v>
      </c>
      <c r="DZ6" s="2">
        <f t="shared" si="20"/>
        <v>12.831166666666666</v>
      </c>
      <c r="EA6" s="2">
        <f t="shared" si="21"/>
        <v>2.5518771072032114</v>
      </c>
      <c r="EB6" s="2">
        <f t="shared" si="22"/>
        <v>389.6761790951719</v>
      </c>
      <c r="EC6" s="2">
        <f t="shared" si="23"/>
        <v>23.380570745710312</v>
      </c>
      <c r="ED6" s="2">
        <f t="shared" si="24"/>
        <v>81.50495369348073</v>
      </c>
      <c r="EE6" s="2">
        <f>+ED6/EE$2*100</f>
        <v>96.59256980119204</v>
      </c>
      <c r="EF6" s="2"/>
      <c r="EG6" s="2"/>
      <c r="EI6">
        <v>13</v>
      </c>
      <c r="EJ6">
        <v>57.2</v>
      </c>
      <c r="EK6" s="2">
        <f t="shared" si="25"/>
        <v>13.953333333333333</v>
      </c>
      <c r="EL6" s="2">
        <f>LN(EK6)</f>
        <v>2.635718428349744</v>
      </c>
      <c r="EM6" s="2">
        <f t="shared" si="26"/>
        <v>358.337314859054</v>
      </c>
      <c r="EN6" s="2">
        <f t="shared" si="27"/>
        <v>21.50023889154324</v>
      </c>
      <c r="EO6" s="2">
        <f t="shared" si="28"/>
        <v>74.62920688007645</v>
      </c>
      <c r="EP6" s="2">
        <f>+EO6/EP$2*100</f>
        <v>95.76718773778443</v>
      </c>
      <c r="EQ6" s="2"/>
      <c r="ER6" s="2"/>
      <c r="ET6">
        <v>14</v>
      </c>
      <c r="EU6">
        <v>59.68</v>
      </c>
      <c r="EV6" s="2">
        <f>+ES6*60+ET6+EU6/60</f>
        <v>14.994666666666667</v>
      </c>
      <c r="EW6" s="2">
        <f>LN(EV6)</f>
        <v>2.707694582321791</v>
      </c>
      <c r="EX6" s="2">
        <f>$E6/EV6</f>
        <v>333.4518940067579</v>
      </c>
      <c r="EY6" s="2">
        <f>+EX6/1000*60</f>
        <v>20.007113640405475</v>
      </c>
      <c r="EZ6" s="2">
        <f>-3.99+0.2194*EX6</f>
        <v>69.16934554508269</v>
      </c>
      <c r="FA6" s="2">
        <f>+EZ6/FA$2*100</f>
        <v>95.88898069654628</v>
      </c>
      <c r="FB6" s="2"/>
      <c r="FC6" s="2"/>
      <c r="FE6">
        <v>14</v>
      </c>
      <c r="FF6">
        <v>29.11</v>
      </c>
      <c r="FG6" s="2">
        <f t="shared" si="29"/>
        <v>14.485166666666666</v>
      </c>
      <c r="FH6" s="2">
        <f>LN(FG6)</f>
        <v>2.6731251373109117</v>
      </c>
      <c r="FI6" s="2">
        <f t="shared" si="30"/>
        <v>345.1807020975481</v>
      </c>
      <c r="FJ6" s="2">
        <f t="shared" si="31"/>
        <v>20.710842125852885</v>
      </c>
      <c r="FK6" s="2">
        <f t="shared" si="32"/>
        <v>71.74264604020206</v>
      </c>
      <c r="FL6" s="2">
        <f>+FK6/FL$2*100</f>
        <v>96.18304919753011</v>
      </c>
      <c r="FM6" s="2"/>
      <c r="FN6" s="2"/>
      <c r="FP6">
        <v>12</v>
      </c>
      <c r="FQ6">
        <v>37.35</v>
      </c>
      <c r="FR6" s="2">
        <f t="shared" si="33"/>
        <v>12.6225</v>
      </c>
      <c r="FS6" s="2">
        <f>LN(FR6)</f>
        <v>2.535480935750934</v>
      </c>
      <c r="FT6" s="2">
        <f aca="true" t="shared" si="42" ref="FT6:FT14">$E6/FR6</f>
        <v>396.1180431768667</v>
      </c>
      <c r="FU6" s="2">
        <f t="shared" si="34"/>
        <v>23.767082590612002</v>
      </c>
      <c r="FV6" s="2">
        <f t="shared" si="35"/>
        <v>82.91829867300457</v>
      </c>
      <c r="FW6" s="2">
        <f>+FV6/FW$2*100</f>
        <v>96.79213084999878</v>
      </c>
      <c r="FX6" s="2"/>
      <c r="FY6" s="2"/>
      <c r="GA6">
        <v>14</v>
      </c>
      <c r="GB6">
        <v>16.63</v>
      </c>
      <c r="GC6" s="2">
        <f t="shared" si="36"/>
        <v>14.277166666666666</v>
      </c>
      <c r="GD6" s="2">
        <f>LN(GC6)</f>
        <v>2.658661524526622</v>
      </c>
      <c r="GE6" s="2">
        <f>$E6/GC6</f>
        <v>350.2095420426555</v>
      </c>
      <c r="GF6" s="2">
        <f t="shared" si="37"/>
        <v>21.01257252255933</v>
      </c>
      <c r="GG6" s="2">
        <f t="shared" si="38"/>
        <v>72.84597352415864</v>
      </c>
      <c r="GH6" s="2">
        <f>+GG6/GH$2*100</f>
        <v>95.16219069905046</v>
      </c>
      <c r="GI6" s="2"/>
      <c r="GJ6" s="2"/>
      <c r="GN6" s="2"/>
      <c r="GO6" s="2"/>
      <c r="GP6" s="2"/>
      <c r="GQ6" s="2"/>
      <c r="GR6" s="2"/>
      <c r="GS6" s="13"/>
      <c r="GT6" s="2"/>
      <c r="GU6" s="2"/>
      <c r="GW6">
        <v>13</v>
      </c>
      <c r="GX6">
        <v>16</v>
      </c>
      <c r="GY6" s="2">
        <f>+GV6*60+GW6+GX6/60</f>
        <v>13.266666666666667</v>
      </c>
      <c r="GZ6" s="2">
        <f>LN(GY6)</f>
        <v>2.585254623622282</v>
      </c>
      <c r="HA6" s="2">
        <f>$E6/GY6</f>
        <v>376.88442211055275</v>
      </c>
      <c r="HB6" s="2">
        <f>+HA6/1000*60</f>
        <v>22.613065326633162</v>
      </c>
      <c r="HC6" s="2">
        <f>-3.99+0.2194*HA6</f>
        <v>78.69844221105528</v>
      </c>
      <c r="HD6" s="2">
        <f>+HC6/HD$2*100</f>
        <v>96.07030270602519</v>
      </c>
      <c r="HJ6" s="2"/>
      <c r="HK6" s="2"/>
      <c r="HL6" s="2"/>
      <c r="HM6" s="2"/>
      <c r="HN6" s="2"/>
      <c r="HO6" s="2"/>
      <c r="HP6" s="2"/>
    </row>
    <row r="7" spans="1:212" ht="12.75">
      <c r="A7" s="20" t="str">
        <f>+AB2</f>
        <v>Dionisio Castro</v>
      </c>
      <c r="B7" s="30">
        <f>+AI2</f>
        <v>-4.648</v>
      </c>
      <c r="C7" s="13">
        <f>+AJ2</f>
        <v>79.95467215262907</v>
      </c>
      <c r="E7" s="12">
        <v>10000</v>
      </c>
      <c r="R7">
        <v>26</v>
      </c>
      <c r="S7">
        <v>17.53</v>
      </c>
      <c r="T7" s="2">
        <f>+Q7*60+R7+S7/60</f>
        <v>26.292166666666667</v>
      </c>
      <c r="U7" s="2">
        <f t="shared" si="0"/>
        <v>3.269271049445085</v>
      </c>
      <c r="V7" s="2">
        <f t="shared" si="1"/>
        <v>380.3414198145202</v>
      </c>
      <c r="W7" s="2">
        <f>+V7/1000*60</f>
        <v>22.82048518887121</v>
      </c>
      <c r="X7" s="2">
        <f t="shared" si="2"/>
        <v>79.45690750730574</v>
      </c>
      <c r="Y7" s="2">
        <f t="shared" si="3"/>
        <v>93.15895589825102</v>
      </c>
      <c r="Z7" s="2"/>
      <c r="AA7" s="2"/>
      <c r="AC7">
        <v>28</v>
      </c>
      <c r="AD7">
        <v>9.56</v>
      </c>
      <c r="AE7" s="2">
        <f>+AB7*60+AC7+AD7/60</f>
        <v>28.159333333333333</v>
      </c>
      <c r="AF7" s="2">
        <f>LN(AE7)</f>
        <v>3.337878856767178</v>
      </c>
      <c r="AG7" s="2">
        <f>+$E7/AE7</f>
        <v>355.122043608987</v>
      </c>
      <c r="AH7" s="2">
        <f>+AG7/1000*60</f>
        <v>21.307322616539217</v>
      </c>
      <c r="AI7" s="2">
        <f>-3.99+0.2194*AG7</f>
        <v>73.92377636781175</v>
      </c>
      <c r="AJ7" s="2">
        <f>+AI7/AJ$2*100</f>
        <v>92.45710647990067</v>
      </c>
      <c r="AK7" s="2"/>
      <c r="AL7" s="2"/>
      <c r="AN7">
        <v>27</v>
      </c>
      <c r="AO7">
        <v>34.53</v>
      </c>
      <c r="AP7" s="2">
        <f t="shared" si="40"/>
        <v>27.5755</v>
      </c>
      <c r="AQ7" s="2">
        <f>LN(AP7)</f>
        <v>3.3169276973414505</v>
      </c>
      <c r="AR7" s="2">
        <f>E7/AP7</f>
        <v>362.64074994107085</v>
      </c>
      <c r="AS7" s="2">
        <f>+AR7/1000*60</f>
        <v>21.758444996464252</v>
      </c>
      <c r="AT7" s="2">
        <f t="shared" si="4"/>
        <v>75.57338053707096</v>
      </c>
      <c r="AU7" s="2">
        <f t="shared" si="5"/>
        <v>92.16577275045566</v>
      </c>
      <c r="AV7" s="2"/>
      <c r="AW7" s="2"/>
      <c r="AY7">
        <v>27</v>
      </c>
      <c r="AZ7">
        <v>39.89</v>
      </c>
      <c r="BA7" s="2">
        <f t="shared" si="6"/>
        <v>27.664833333333334</v>
      </c>
      <c r="BB7" s="2">
        <f>LN(BA7)</f>
        <v>3.320162051872621</v>
      </c>
      <c r="BC7" s="2">
        <f t="shared" si="7"/>
        <v>361.4697359463579</v>
      </c>
      <c r="BD7" s="2">
        <f>+BC7/1000*60</f>
        <v>21.688184156781475</v>
      </c>
      <c r="BE7" s="2">
        <f t="shared" si="8"/>
        <v>75.31646006663094</v>
      </c>
      <c r="BF7" s="2">
        <f t="shared" si="9"/>
        <v>91.71243319113479</v>
      </c>
      <c r="BJ7">
        <v>26</v>
      </c>
      <c r="BK7">
        <v>22.75</v>
      </c>
      <c r="BL7" s="2">
        <f t="shared" si="39"/>
        <v>26.379166666666666</v>
      </c>
      <c r="BM7" s="2">
        <f t="shared" si="10"/>
        <v>3.272574557202135</v>
      </c>
      <c r="BN7" s="2">
        <f t="shared" si="11"/>
        <v>379.0870320644448</v>
      </c>
      <c r="BO7" s="2">
        <f t="shared" si="12"/>
        <v>22.74522192386669</v>
      </c>
      <c r="BP7" s="2">
        <f t="shared" si="13"/>
        <v>79.18169483493921</v>
      </c>
      <c r="BQ7" s="2">
        <f>+BP7/BQ$2*100</f>
        <v>92.87515202508094</v>
      </c>
      <c r="BR7" s="2"/>
      <c r="BS7" s="2"/>
      <c r="BU7">
        <v>28</v>
      </c>
      <c r="BV7">
        <v>2</v>
      </c>
      <c r="BW7" s="2">
        <f aca="true" t="shared" si="43" ref="BW7:BW14">+BT7*60+BU7+BV7/60</f>
        <v>28.033333333333335</v>
      </c>
      <c r="BX7" s="2">
        <f>LN(BW7)</f>
        <v>3.333394278310793</v>
      </c>
      <c r="BY7" s="2">
        <f aca="true" t="shared" si="44" ref="BY7:BY14">+$E7/BW7</f>
        <v>356.718192627824</v>
      </c>
      <c r="BZ7" s="2">
        <f>+BY7/1000*60</f>
        <v>21.40309155766944</v>
      </c>
      <c r="CA7" s="2">
        <f aca="true" t="shared" si="45" ref="CA7:CA14">-3.99+0.2194*BY7</f>
        <v>74.2739714625446</v>
      </c>
      <c r="CB7" s="2">
        <f aca="true" t="shared" si="46" ref="CB7:CB14">+CA7/CB$2*100</f>
        <v>94.09281557381033</v>
      </c>
      <c r="CC7" s="2"/>
      <c r="CD7" s="2"/>
      <c r="CF7">
        <v>27</v>
      </c>
      <c r="CG7">
        <v>42.43</v>
      </c>
      <c r="CH7" s="2">
        <f t="shared" si="14"/>
        <v>27.707166666666666</v>
      </c>
      <c r="CI7" s="2">
        <f>LN(CH7)</f>
        <v>3.3216911041582993</v>
      </c>
      <c r="CJ7" s="2">
        <f>$E7/CH7</f>
        <v>360.9174521633994</v>
      </c>
      <c r="CK7" s="2">
        <f>+CJ7/1000*60</f>
        <v>21.65504712980396</v>
      </c>
      <c r="CL7" s="2">
        <f t="shared" si="15"/>
        <v>75.19528900464984</v>
      </c>
      <c r="CM7" s="2">
        <f>+CL7/CM$2*100</f>
        <v>89.41487334785599</v>
      </c>
      <c r="CN7" s="2"/>
      <c r="CO7" s="2"/>
      <c r="CQ7">
        <v>27</v>
      </c>
      <c r="CR7">
        <v>4.54</v>
      </c>
      <c r="CS7" s="2">
        <f t="shared" si="16"/>
        <v>27.075666666666667</v>
      </c>
      <c r="CT7" s="2">
        <f t="shared" si="41"/>
        <v>3.298635415544825</v>
      </c>
      <c r="CU7" s="2">
        <f t="shared" si="17"/>
        <v>369.3353195366073</v>
      </c>
      <c r="CV7" s="2">
        <f t="shared" si="18"/>
        <v>22.16011917219644</v>
      </c>
      <c r="CW7" s="2">
        <f t="shared" si="19"/>
        <v>77.04216910633166</v>
      </c>
      <c r="CX7" s="2">
        <f>+CW7/CX$2*100</f>
        <v>93.6011605805932</v>
      </c>
      <c r="CY7" s="2"/>
      <c r="CZ7" s="2"/>
      <c r="DM7">
        <v>27</v>
      </c>
      <c r="DN7">
        <v>22.47</v>
      </c>
      <c r="DO7" s="2">
        <f>+DL7*60+DM7+DN7/60</f>
        <v>27.3745</v>
      </c>
      <c r="DP7" s="2">
        <f>LN(DO7)</f>
        <v>3.309611923129678</v>
      </c>
      <c r="DQ7" s="2">
        <f>$E7/DO7</f>
        <v>365.30347586257284</v>
      </c>
      <c r="DR7" s="2">
        <f>+DQ7/1000*60</f>
        <v>21.91820855175437</v>
      </c>
      <c r="DS7" s="2">
        <f>-3.99+0.2194*DQ7</f>
        <v>76.15758260424849</v>
      </c>
      <c r="DT7" s="2">
        <f>+DS7/DT$2*100</f>
        <v>91.73767474445494</v>
      </c>
      <c r="DU7" s="2"/>
      <c r="DV7" s="2"/>
      <c r="DX7">
        <v>26</v>
      </c>
      <c r="DY7">
        <v>27.85</v>
      </c>
      <c r="DZ7" s="2">
        <f t="shared" si="20"/>
        <v>26.464166666666667</v>
      </c>
      <c r="EA7" s="2">
        <f t="shared" si="21"/>
        <v>3.275791616685214</v>
      </c>
      <c r="EB7" s="2">
        <f t="shared" si="22"/>
        <v>377.8694461063702</v>
      </c>
      <c r="EC7" s="2">
        <f t="shared" si="23"/>
        <v>22.672166766382215</v>
      </c>
      <c r="ED7" s="2">
        <f t="shared" si="24"/>
        <v>78.91455647573764</v>
      </c>
      <c r="EE7" s="2">
        <f>+ED7/EE$2*100</f>
        <v>93.52265671334894</v>
      </c>
      <c r="EF7" s="2"/>
      <c r="EG7" s="2"/>
      <c r="EI7">
        <v>28</v>
      </c>
      <c r="EJ7">
        <v>54.2</v>
      </c>
      <c r="EK7" s="2">
        <f t="shared" si="25"/>
        <v>28.903333333333332</v>
      </c>
      <c r="EL7" s="2">
        <f>LN(EK7)</f>
        <v>3.363956928720959</v>
      </c>
      <c r="EM7" s="2">
        <f t="shared" si="26"/>
        <v>345.9808557259832</v>
      </c>
      <c r="EN7" s="2">
        <f t="shared" si="27"/>
        <v>20.75885134355899</v>
      </c>
      <c r="EO7" s="2">
        <f t="shared" si="28"/>
        <v>71.91819974628072</v>
      </c>
      <c r="EP7" s="2">
        <f>+EO7/EP$2*100</f>
        <v>92.28831478717291</v>
      </c>
      <c r="EQ7" s="2"/>
      <c r="ER7" s="2"/>
      <c r="ET7">
        <v>31</v>
      </c>
      <c r="EU7">
        <v>10</v>
      </c>
      <c r="EV7" s="2">
        <f>+ES7*60+ET7+EU7/60</f>
        <v>31.166666666666668</v>
      </c>
      <c r="EW7" s="2">
        <f>LN(EV7)</f>
        <v>3.439349147626532</v>
      </c>
      <c r="EX7" s="2">
        <f>$E7/EV7</f>
        <v>320.855614973262</v>
      </c>
      <c r="EY7" s="2">
        <f>+EX7/1000*60</f>
        <v>19.25133689839572</v>
      </c>
      <c r="EZ7" s="2">
        <f>-3.99+0.2194*EX7</f>
        <v>66.40572192513369</v>
      </c>
      <c r="FA7" s="2">
        <f>+EZ7/FA$2*100</f>
        <v>92.05778857151614</v>
      </c>
      <c r="FB7" s="2"/>
      <c r="FC7" s="2"/>
      <c r="FE7">
        <v>30</v>
      </c>
      <c r="FF7">
        <v>21</v>
      </c>
      <c r="FG7" s="2">
        <f t="shared" si="29"/>
        <v>30.35</v>
      </c>
      <c r="FH7" s="2">
        <f>LN(FG7)</f>
        <v>3.4127965175055075</v>
      </c>
      <c r="FI7" s="2">
        <f t="shared" si="30"/>
        <v>329.48929159802304</v>
      </c>
      <c r="FJ7" s="2">
        <f t="shared" si="31"/>
        <v>19.769357495881383</v>
      </c>
      <c r="FK7" s="2">
        <f t="shared" si="32"/>
        <v>68.29995057660626</v>
      </c>
      <c r="FL7" s="2">
        <f>+FK7/FL$2*100</f>
        <v>91.56753854349603</v>
      </c>
      <c r="FM7" s="2"/>
      <c r="FN7" s="2"/>
      <c r="FP7">
        <v>27</v>
      </c>
      <c r="FQ7">
        <v>2</v>
      </c>
      <c r="FR7" s="2">
        <f t="shared" si="33"/>
        <v>27.033333333333335</v>
      </c>
      <c r="FS7" s="2">
        <f>LN(FR7)</f>
        <v>3.2970706724532577</v>
      </c>
      <c r="FT7" s="2">
        <f t="shared" si="42"/>
        <v>369.9136868064118</v>
      </c>
      <c r="FU7" s="2">
        <f t="shared" si="34"/>
        <v>22.194821208384706</v>
      </c>
      <c r="FV7" s="2">
        <f t="shared" si="35"/>
        <v>77.16906288532677</v>
      </c>
      <c r="FW7" s="2">
        <f>+FV7/FW$2*100</f>
        <v>90.08093692110577</v>
      </c>
      <c r="FX7" s="2"/>
      <c r="FY7" s="2"/>
      <c r="GA7">
        <v>30</v>
      </c>
      <c r="GB7">
        <v>21</v>
      </c>
      <c r="GC7" s="2">
        <f t="shared" si="36"/>
        <v>30.35</v>
      </c>
      <c r="GD7" s="2">
        <f>LN(GC7)</f>
        <v>3.4127965175055075</v>
      </c>
      <c r="GE7" s="2">
        <f>$E7/GC7</f>
        <v>329.48929159802304</v>
      </c>
      <c r="GF7" s="2">
        <f t="shared" si="37"/>
        <v>19.769357495881383</v>
      </c>
      <c r="GG7" s="2">
        <f t="shared" si="38"/>
        <v>68.29995057660626</v>
      </c>
      <c r="GH7" s="2">
        <f>+GG7/GH$2*100</f>
        <v>89.22350278359872</v>
      </c>
      <c r="GI7" s="2"/>
      <c r="GJ7" s="2"/>
      <c r="GL7">
        <v>32</v>
      </c>
      <c r="GM7">
        <v>50</v>
      </c>
      <c r="GN7" s="2">
        <f>+GK7*60+GL7+GM7/60</f>
        <v>32.833333333333336</v>
      </c>
      <c r="GO7" s="2">
        <f>LN(GN7)</f>
        <v>3.4914442595099335</v>
      </c>
      <c r="GP7" s="2">
        <f>$E7/GN7</f>
        <v>304.5685279187817</v>
      </c>
      <c r="GQ7" s="2">
        <f>+GP7/1000*60</f>
        <v>18.274111675126903</v>
      </c>
      <c r="GR7" s="2">
        <f>-3.99+0.2194*GP7</f>
        <v>62.83233502538071</v>
      </c>
      <c r="GS7" s="13">
        <f>+GR7/GS$2*100</f>
        <v>93.01191088450237</v>
      </c>
      <c r="GT7" s="2"/>
      <c r="GU7" s="2"/>
      <c r="GW7">
        <v>27</v>
      </c>
      <c r="GX7">
        <v>46</v>
      </c>
      <c r="GY7" s="2">
        <f>+GV7*60+GW7+GX7/60</f>
        <v>27.766666666666666</v>
      </c>
      <c r="GZ7" s="2">
        <f>LN(GY7)</f>
        <v>3.323836260504687</v>
      </c>
      <c r="HA7" s="2">
        <f>$E7/GY7</f>
        <v>360.1440576230492</v>
      </c>
      <c r="HB7" s="2">
        <f>+HA7/1000*60</f>
        <v>21.60864345738295</v>
      </c>
      <c r="HC7" s="2">
        <f>-3.99+0.2194*HA7</f>
        <v>75.025606242497</v>
      </c>
      <c r="HD7" s="2">
        <f>+HC7/HD$2*100</f>
        <v>91.58672649567673</v>
      </c>
    </row>
    <row r="8" spans="1:212" ht="12.75">
      <c r="A8" s="20" t="str">
        <f>+AM2</f>
        <v>Domingos Castro</v>
      </c>
      <c r="B8" s="13">
        <f>+AT2</f>
        <v>-5.8467</v>
      </c>
      <c r="C8" s="13">
        <f>+AU2</f>
        <v>81.99722986285853</v>
      </c>
      <c r="E8" s="12">
        <v>12000</v>
      </c>
      <c r="T8" s="2"/>
      <c r="U8" s="2"/>
      <c r="V8" s="2"/>
      <c r="W8" s="2"/>
      <c r="X8" s="2"/>
      <c r="Y8" s="2"/>
      <c r="Z8" s="2"/>
      <c r="AA8" s="2"/>
      <c r="AF8" s="2"/>
      <c r="AG8" s="2"/>
      <c r="AI8" s="2"/>
      <c r="AJ8" s="2"/>
      <c r="AK8" s="2"/>
      <c r="AL8" s="2"/>
      <c r="AP8" s="2"/>
      <c r="AQ8" s="2"/>
      <c r="AR8" s="2"/>
      <c r="AS8" s="2"/>
      <c r="AT8" s="2"/>
      <c r="AU8" s="2"/>
      <c r="BA8" s="2"/>
      <c r="BB8" s="2"/>
      <c r="BC8" s="2"/>
      <c r="BE8" s="2"/>
      <c r="BF8" s="2"/>
      <c r="BL8" s="2"/>
      <c r="BM8" s="2"/>
      <c r="BN8" s="2"/>
      <c r="BO8" s="2"/>
      <c r="BP8" s="2"/>
      <c r="BQ8" s="2"/>
      <c r="BR8" s="2"/>
      <c r="BS8" s="2"/>
      <c r="BW8" s="2"/>
      <c r="BX8" s="2"/>
      <c r="BY8" s="2"/>
      <c r="CA8" s="2"/>
      <c r="CB8" s="2"/>
      <c r="CH8" s="2"/>
      <c r="CI8" s="2"/>
      <c r="CJ8" s="2"/>
      <c r="CL8" s="2"/>
      <c r="CS8" s="2"/>
      <c r="CT8" s="2"/>
      <c r="CU8" s="2"/>
      <c r="CV8" s="2"/>
      <c r="CW8" s="2"/>
      <c r="CX8" s="2"/>
      <c r="CY8" s="2"/>
      <c r="CZ8" s="2"/>
      <c r="DX8">
        <v>33</v>
      </c>
      <c r="DY8">
        <v>10</v>
      </c>
      <c r="DZ8" s="2">
        <f t="shared" si="20"/>
        <v>33.166666666666664</v>
      </c>
      <c r="EA8" s="2">
        <f t="shared" si="21"/>
        <v>3.5015453554964373</v>
      </c>
      <c r="EB8" s="2">
        <f t="shared" si="22"/>
        <v>361.8090452261307</v>
      </c>
      <c r="EC8" s="2">
        <f t="shared" si="23"/>
        <v>21.708542713567844</v>
      </c>
      <c r="ED8" s="2">
        <f t="shared" si="24"/>
        <v>75.39090452261308</v>
      </c>
      <c r="EE8" s="2">
        <f>+ED8/EE$2*100</f>
        <v>89.34673142520889</v>
      </c>
      <c r="EF8" s="2"/>
      <c r="EG8" s="2"/>
      <c r="EK8" s="2"/>
      <c r="EL8" s="2"/>
      <c r="EM8" s="2"/>
      <c r="EN8" s="2"/>
      <c r="EO8" s="2"/>
      <c r="EP8" s="2"/>
      <c r="EQ8" s="2"/>
      <c r="ER8" s="2"/>
      <c r="FG8" s="2"/>
      <c r="FH8" s="2"/>
      <c r="FI8" s="2"/>
      <c r="FJ8" s="2"/>
      <c r="FK8" s="2"/>
      <c r="FL8" s="2"/>
      <c r="FM8" s="2"/>
      <c r="FN8" s="2"/>
      <c r="FR8" s="2"/>
      <c r="FS8" s="2"/>
      <c r="FT8" s="2"/>
      <c r="FU8" s="2"/>
      <c r="FV8" s="2"/>
      <c r="FW8" s="2"/>
      <c r="FX8" s="2"/>
      <c r="FY8" s="2"/>
      <c r="GC8" s="2"/>
      <c r="GD8" s="2"/>
      <c r="GE8" s="2"/>
      <c r="GF8" s="2"/>
      <c r="GG8" s="2"/>
      <c r="GH8" s="2"/>
      <c r="GI8" s="2"/>
      <c r="GJ8" s="2"/>
      <c r="GN8" s="2"/>
      <c r="GO8" s="2"/>
      <c r="GP8" s="2"/>
      <c r="GQ8" s="2"/>
      <c r="GR8" s="2"/>
      <c r="GS8" s="13"/>
      <c r="GT8" s="2"/>
      <c r="GU8" s="2"/>
      <c r="GY8" s="2"/>
      <c r="GZ8" s="2"/>
      <c r="HA8" s="2"/>
      <c r="HB8" s="2"/>
      <c r="HC8" s="2"/>
      <c r="HD8" s="2"/>
    </row>
    <row r="9" spans="1:212" ht="12.75">
      <c r="A9" s="20" t="str">
        <f>+AX2</f>
        <v>Ron Clarke</v>
      </c>
      <c r="B9" s="13">
        <f>+BE2</f>
        <v>-7.5593</v>
      </c>
      <c r="C9" s="13">
        <f>+BF2</f>
        <v>82.1224096297461</v>
      </c>
      <c r="E9" s="12">
        <v>15000</v>
      </c>
      <c r="R9">
        <v>42</v>
      </c>
      <c r="S9">
        <v>42</v>
      </c>
      <c r="T9" s="2">
        <f>+Q9*60+R9+S9/60</f>
        <v>42.7</v>
      </c>
      <c r="U9" s="2">
        <f t="shared" si="0"/>
        <v>3.754198920234579</v>
      </c>
      <c r="V9" s="2">
        <f t="shared" si="1"/>
        <v>351.288056206089</v>
      </c>
      <c r="W9" s="2">
        <f>+V9/1000*60</f>
        <v>21.07728337236534</v>
      </c>
      <c r="X9" s="2">
        <f t="shared" si="2"/>
        <v>73.08259953161593</v>
      </c>
      <c r="Y9" s="2">
        <f t="shared" si="3"/>
        <v>85.6854222028381</v>
      </c>
      <c r="Z9" s="2"/>
      <c r="AA9" s="2"/>
      <c r="AF9" s="2"/>
      <c r="AG9" s="2"/>
      <c r="AI9" s="2"/>
      <c r="AJ9" s="2"/>
      <c r="AK9" s="2"/>
      <c r="AL9" s="2"/>
      <c r="AP9" s="2"/>
      <c r="AQ9" s="2"/>
      <c r="AR9" s="2"/>
      <c r="AS9" s="2"/>
      <c r="AT9" s="2"/>
      <c r="AU9" s="2"/>
      <c r="BA9" s="2"/>
      <c r="BB9" s="2"/>
      <c r="BC9" s="2"/>
      <c r="BE9" s="2"/>
      <c r="BF9" s="2"/>
      <c r="BJ9">
        <v>41</v>
      </c>
      <c r="BK9">
        <v>38</v>
      </c>
      <c r="BL9" s="2">
        <f t="shared" si="39"/>
        <v>41.63333333333333</v>
      </c>
      <c r="BM9" s="2">
        <f t="shared" si="10"/>
        <v>3.728901128463422</v>
      </c>
      <c r="BN9" s="2">
        <f t="shared" si="11"/>
        <v>360.28823058446756</v>
      </c>
      <c r="BO9" s="2">
        <f t="shared" si="12"/>
        <v>21.617293835068054</v>
      </c>
      <c r="BP9" s="2">
        <f t="shared" si="13"/>
        <v>75.0572377902322</v>
      </c>
      <c r="BQ9" s="2">
        <f>+BP9/BQ$2*100</f>
        <v>88.03742310494859</v>
      </c>
      <c r="BR9" s="2"/>
      <c r="BS9" s="2"/>
      <c r="BW9" s="2"/>
      <c r="BX9" s="2"/>
      <c r="BY9" s="2"/>
      <c r="CA9" s="2"/>
      <c r="CB9" s="2"/>
      <c r="CH9" s="2"/>
      <c r="CI9" s="2"/>
      <c r="CJ9" s="2"/>
      <c r="CL9" s="2"/>
      <c r="CS9" s="2"/>
      <c r="CT9" s="2"/>
      <c r="CU9" s="2"/>
      <c r="CV9" s="2"/>
      <c r="CW9" s="2"/>
      <c r="CX9" s="2"/>
      <c r="CY9" s="2"/>
      <c r="CZ9" s="2"/>
      <c r="DX9">
        <v>42</v>
      </c>
      <c r="DY9">
        <v>4</v>
      </c>
      <c r="DZ9" s="2">
        <f t="shared" si="20"/>
        <v>42.06666666666667</v>
      </c>
      <c r="EA9" s="2">
        <f t="shared" si="21"/>
        <v>3.739255661439003</v>
      </c>
      <c r="EB9" s="2">
        <f t="shared" si="22"/>
        <v>356.5768621236133</v>
      </c>
      <c r="EC9" s="2">
        <f t="shared" si="23"/>
        <v>21.394611727416798</v>
      </c>
      <c r="ED9" s="2">
        <f t="shared" si="24"/>
        <v>74.24296354992077</v>
      </c>
      <c r="EE9" s="2">
        <f>+ED9/EE$2*100</f>
        <v>87.98629180150907</v>
      </c>
      <c r="EF9" s="2"/>
      <c r="EG9" s="2"/>
      <c r="EK9" s="2"/>
      <c r="EL9" s="2"/>
      <c r="EM9" s="2"/>
      <c r="EN9" s="2"/>
      <c r="EO9" s="2"/>
      <c r="EP9" s="2"/>
      <c r="EQ9" s="2"/>
      <c r="ER9" s="2"/>
      <c r="FG9" s="2"/>
      <c r="FH9" s="2"/>
      <c r="FI9" s="2"/>
      <c r="FJ9" s="2"/>
      <c r="FK9" s="2"/>
      <c r="FL9" s="2"/>
      <c r="FM9" s="2"/>
      <c r="FN9" s="2"/>
      <c r="FR9" s="2"/>
      <c r="FS9" s="2"/>
      <c r="FT9" s="2"/>
      <c r="FU9" s="2"/>
      <c r="FV9" s="2"/>
      <c r="FW9" s="2"/>
      <c r="FX9" s="2"/>
      <c r="FY9" s="2"/>
      <c r="GC9" s="2"/>
      <c r="GD9" s="2"/>
      <c r="GE9" s="2"/>
      <c r="GF9" s="2"/>
      <c r="GG9" s="2"/>
      <c r="GH9" s="2"/>
      <c r="GI9" s="2"/>
      <c r="GJ9" s="2"/>
      <c r="GL9">
        <v>50</v>
      </c>
      <c r="GM9">
        <v>0</v>
      </c>
      <c r="GN9" s="2">
        <f>+GK9*60+GL9+GM9/60</f>
        <v>50</v>
      </c>
      <c r="GO9" s="2">
        <f>LN(GN9)</f>
        <v>3.912023005428146</v>
      </c>
      <c r="GP9" s="2">
        <f>$E9/GN9</f>
        <v>300</v>
      </c>
      <c r="GQ9" s="2">
        <f>+GP9/1000*60</f>
        <v>18</v>
      </c>
      <c r="GR9" s="2">
        <f>-3.99+0.2194*GP9</f>
        <v>61.830000000000005</v>
      </c>
      <c r="GS9" s="13">
        <f>+GR9/GS$2*100</f>
        <v>91.52813511810015</v>
      </c>
      <c r="GT9" s="2"/>
      <c r="GU9" s="2"/>
      <c r="GY9" s="2"/>
      <c r="GZ9" s="2"/>
      <c r="HA9" s="2"/>
      <c r="HB9" s="2"/>
      <c r="HC9" s="2"/>
      <c r="HD9" s="2"/>
    </row>
    <row r="10" spans="1:223" ht="12.75">
      <c r="A10" s="20" t="str">
        <f>+BI2</f>
        <v>Haile Gebrselassie</v>
      </c>
      <c r="B10" s="30">
        <f>+BP2</f>
        <v>-6.153</v>
      </c>
      <c r="C10" s="13">
        <f>+BQ2</f>
        <v>85.2560594609376</v>
      </c>
      <c r="E10" s="12">
        <v>20000</v>
      </c>
      <c r="AC10">
        <v>57</v>
      </c>
      <c r="AD10">
        <v>18.4</v>
      </c>
      <c r="AE10" s="2">
        <f>+AB10*60+AC10+AD10/60</f>
        <v>57.306666666666665</v>
      </c>
      <c r="AF10" s="2">
        <f>LN(AE10)</f>
        <v>4.048416963666146</v>
      </c>
      <c r="AG10" s="2">
        <f>+$E10/AE10</f>
        <v>348.9995346672871</v>
      </c>
      <c r="AH10" s="2">
        <f>+AG10/1000*60</f>
        <v>20.939972080037226</v>
      </c>
      <c r="AI10" s="2">
        <f>-3.99+0.2194*AG10</f>
        <v>72.5804979060028</v>
      </c>
      <c r="AJ10" s="2">
        <f>+AI10/AJ$2*100</f>
        <v>90.77705648952025</v>
      </c>
      <c r="AK10" s="2"/>
      <c r="AL10" s="2"/>
      <c r="AP10" s="2"/>
      <c r="AQ10" s="2"/>
      <c r="AR10" s="2"/>
      <c r="AS10" s="2"/>
      <c r="AT10" s="2"/>
      <c r="AU10" s="2"/>
      <c r="AY10">
        <v>59</v>
      </c>
      <c r="AZ10">
        <v>22.8</v>
      </c>
      <c r="BA10" s="2">
        <f t="shared" si="6"/>
        <v>59.38</v>
      </c>
      <c r="BB10" s="2">
        <f>LN(BA10)</f>
        <v>4.083957469335614</v>
      </c>
      <c r="BC10" s="2">
        <f t="shared" si="7"/>
        <v>336.8137420006736</v>
      </c>
      <c r="BD10" s="2">
        <f>+BC10/1000*60</f>
        <v>20.208824520040416</v>
      </c>
      <c r="BE10" s="2">
        <f t="shared" si="8"/>
        <v>69.90693499494779</v>
      </c>
      <c r="BF10" s="2">
        <f t="shared" si="9"/>
        <v>85.1252846940652</v>
      </c>
      <c r="BJ10">
        <v>55</v>
      </c>
      <c r="BK10">
        <v>48</v>
      </c>
      <c r="BL10" s="2">
        <f t="shared" si="39"/>
        <v>55.8</v>
      </c>
      <c r="BM10" s="2">
        <f t="shared" si="10"/>
        <v>4.021773869387265</v>
      </c>
      <c r="BN10" s="2">
        <f t="shared" si="11"/>
        <v>358.4229390681004</v>
      </c>
      <c r="BO10" s="2">
        <f t="shared" si="12"/>
        <v>21.505376344086024</v>
      </c>
      <c r="BP10" s="2">
        <f t="shared" si="13"/>
        <v>74.64799283154123</v>
      </c>
      <c r="BQ10" s="2">
        <f>+BP10/BQ$2*100</f>
        <v>87.55740448659049</v>
      </c>
      <c r="BR10" s="2"/>
      <c r="BS10" s="2"/>
      <c r="BU10">
        <v>58</v>
      </c>
      <c r="BV10">
        <v>16</v>
      </c>
      <c r="BW10" s="2">
        <f t="shared" si="43"/>
        <v>58.266666666666666</v>
      </c>
      <c r="BX10" s="2">
        <f>LN(BW10)</f>
        <v>4.065030174553326</v>
      </c>
      <c r="BY10" s="2">
        <f t="shared" si="44"/>
        <v>343.24942791762015</v>
      </c>
      <c r="BZ10" s="2">
        <f>+BY10/1000*60</f>
        <v>20.59496567505721</v>
      </c>
      <c r="CA10" s="2">
        <f t="shared" si="45"/>
        <v>71.31892448512588</v>
      </c>
      <c r="CB10" s="2">
        <f t="shared" si="46"/>
        <v>90.34926066779025</v>
      </c>
      <c r="CC10" s="2"/>
      <c r="CD10" s="2"/>
      <c r="CH10" s="2"/>
      <c r="CI10" s="2"/>
      <c r="CJ10" s="2"/>
      <c r="CL10" s="2"/>
      <c r="CQ10">
        <v>58</v>
      </c>
      <c r="CR10">
        <v>20</v>
      </c>
      <c r="CS10" s="2">
        <f t="shared" si="16"/>
        <v>58.333333333333336</v>
      </c>
      <c r="CT10" s="2">
        <f t="shared" si="41"/>
        <v>4.0661736852554045</v>
      </c>
      <c r="CU10" s="2">
        <f t="shared" si="17"/>
        <v>342.85714285714283</v>
      </c>
      <c r="CV10" s="2">
        <f t="shared" si="18"/>
        <v>20.571428571428573</v>
      </c>
      <c r="CW10" s="2">
        <f t="shared" si="19"/>
        <v>71.23285714285714</v>
      </c>
      <c r="CX10" s="2">
        <f>+CW10/CX$2*100</f>
        <v>86.54322921309162</v>
      </c>
      <c r="CY10" s="2"/>
      <c r="CZ10" s="2"/>
      <c r="DZ10" s="2"/>
      <c r="EA10" s="2"/>
      <c r="EB10" s="2"/>
      <c r="EC10" s="2"/>
      <c r="ED10" s="2"/>
      <c r="EE10" s="2"/>
      <c r="EF10" s="2"/>
      <c r="EG10" s="2"/>
      <c r="EI10">
        <v>59</v>
      </c>
      <c r="EJ10">
        <v>51.8</v>
      </c>
      <c r="EK10" s="2">
        <f t="shared" si="25"/>
        <v>59.86333333333333</v>
      </c>
      <c r="EL10" s="2">
        <f>LN(EK10)</f>
        <v>4.092064186362535</v>
      </c>
      <c r="EM10" s="2">
        <f t="shared" si="26"/>
        <v>334.09432596469736</v>
      </c>
      <c r="EN10" s="2">
        <f t="shared" si="27"/>
        <v>20.04565955788184</v>
      </c>
      <c r="EO10" s="2">
        <f t="shared" si="28"/>
        <v>69.31029511665461</v>
      </c>
      <c r="EP10" s="2">
        <f>+EO10/EP$2*100</f>
        <v>88.94174709995399</v>
      </c>
      <c r="EQ10" s="2"/>
      <c r="ER10" s="2"/>
      <c r="FG10" s="2"/>
      <c r="FH10" s="2"/>
      <c r="FI10" s="2"/>
      <c r="FJ10" s="2"/>
      <c r="FK10" s="2"/>
      <c r="FL10" s="2"/>
      <c r="FM10" s="2"/>
      <c r="FN10" s="2"/>
      <c r="FR10" s="2"/>
      <c r="FS10" s="2"/>
      <c r="FT10" s="2"/>
      <c r="FU10" s="2"/>
      <c r="FV10" s="2"/>
      <c r="FW10" s="2"/>
      <c r="FX10" s="2"/>
      <c r="FY10" s="2"/>
      <c r="GC10" s="2"/>
      <c r="GD10" s="2"/>
      <c r="GE10" s="2"/>
      <c r="GF10" s="2"/>
      <c r="GG10" s="2"/>
      <c r="GH10" s="2"/>
      <c r="GI10" s="2"/>
      <c r="GJ10" s="2"/>
      <c r="GN10" s="2"/>
      <c r="GO10" s="2"/>
      <c r="GP10" s="2"/>
      <c r="GQ10" s="2"/>
      <c r="GR10" s="2"/>
      <c r="GS10" s="13"/>
      <c r="GT10" s="2"/>
      <c r="GU10" s="2"/>
      <c r="GY10" s="2"/>
      <c r="GZ10" s="2"/>
      <c r="HA10" s="2"/>
      <c r="HB10" s="2"/>
      <c r="HC10" s="2"/>
      <c r="HD10" s="2"/>
      <c r="HG10">
        <v>1</v>
      </c>
      <c r="HH10">
        <v>5</v>
      </c>
      <c r="HI10">
        <v>23</v>
      </c>
      <c r="HJ10" s="2">
        <f>+HG10*60+HH10+HI10/60</f>
        <v>65.38333333333334</v>
      </c>
      <c r="HK10" s="2">
        <f>LN(HJ10)</f>
        <v>4.180267383987452</v>
      </c>
      <c r="HL10" s="2">
        <f>+$E10/HJ10</f>
        <v>305.8883507519755</v>
      </c>
      <c r="HM10" s="2">
        <f>+HL10/1000*60</f>
        <v>18.35330104511853</v>
      </c>
      <c r="HN10" s="2">
        <f>-3.99+0.2194*HL10</f>
        <v>63.12190415498343</v>
      </c>
      <c r="HO10" s="2">
        <f>+HN10/HO$2*100</f>
        <v>88.18204506930546</v>
      </c>
    </row>
    <row r="11" spans="1:212" ht="12.75">
      <c r="A11" s="20" t="str">
        <f>+BT2</f>
        <v>William Kiplagat</v>
      </c>
      <c r="B11" s="30">
        <f>+CA2</f>
        <v>-4.4262</v>
      </c>
      <c r="C11" s="13">
        <f>+CB2</f>
        <v>78.93692096425895</v>
      </c>
      <c r="D11" s="7" t="s">
        <v>23</v>
      </c>
      <c r="E11" s="12">
        <v>16903</v>
      </c>
      <c r="AP11" s="2"/>
      <c r="AQ11" s="2"/>
      <c r="AR11" s="2"/>
      <c r="AS11" s="2"/>
      <c r="AT11" s="2"/>
      <c r="AU11" s="2"/>
      <c r="BA11" s="2"/>
      <c r="BB11" s="2"/>
      <c r="BC11" s="2"/>
      <c r="BE11" s="2"/>
      <c r="BF11" s="2"/>
      <c r="BL11" s="2"/>
      <c r="BM11" s="2"/>
      <c r="BN11" s="2"/>
      <c r="BO11" s="2"/>
      <c r="BP11" s="2"/>
      <c r="BQ11" s="2"/>
      <c r="BR11" s="2"/>
      <c r="BS11" s="2"/>
      <c r="BW11" s="2"/>
      <c r="BX11" s="2"/>
      <c r="BY11" s="2"/>
      <c r="CA11" s="2"/>
      <c r="CB11" s="2"/>
      <c r="CH11" s="2"/>
      <c r="CI11" s="2"/>
      <c r="CJ11" s="2"/>
      <c r="CL11" s="2"/>
      <c r="CQ11">
        <v>46</v>
      </c>
      <c r="CR11">
        <v>41</v>
      </c>
      <c r="CS11" s="2">
        <f t="shared" si="16"/>
        <v>46.68333333333333</v>
      </c>
      <c r="CT11" s="2">
        <f t="shared" si="41"/>
        <v>3.8433872130380076</v>
      </c>
      <c r="CU11" s="2">
        <f t="shared" si="17"/>
        <v>362.07782934666193</v>
      </c>
      <c r="CV11" s="2">
        <f t="shared" si="18"/>
        <v>21.724669760799717</v>
      </c>
      <c r="CW11" s="2">
        <f t="shared" si="19"/>
        <v>75.44987575865764</v>
      </c>
      <c r="CX11" s="2">
        <f>+CW11/CX$2*100</f>
        <v>91.6666290499279</v>
      </c>
      <c r="CY11" s="2"/>
      <c r="CZ11" s="2"/>
      <c r="DO11" s="35"/>
      <c r="DZ11" s="2"/>
      <c r="EA11" s="2"/>
      <c r="EB11" s="2"/>
      <c r="EC11" s="2"/>
      <c r="ED11" s="2"/>
      <c r="EE11" s="2"/>
      <c r="EF11" s="2"/>
      <c r="EG11" s="2"/>
      <c r="EI11">
        <v>48</v>
      </c>
      <c r="EJ11">
        <v>12</v>
      </c>
      <c r="EK11" s="2">
        <f t="shared" si="25"/>
        <v>48.2</v>
      </c>
      <c r="EL11" s="2"/>
      <c r="EM11" s="2">
        <f t="shared" si="26"/>
        <v>350.6846473029045</v>
      </c>
      <c r="EN11" s="2"/>
      <c r="EO11" s="2">
        <f t="shared" si="28"/>
        <v>72.95021161825726</v>
      </c>
      <c r="EP11" s="2"/>
      <c r="EQ11" s="2"/>
      <c r="ER11" s="2"/>
      <c r="FG11" s="2"/>
      <c r="FH11" s="2"/>
      <c r="FI11" s="2"/>
      <c r="FJ11" s="2"/>
      <c r="FK11" s="2"/>
      <c r="FL11" s="2"/>
      <c r="FM11" s="2"/>
      <c r="FN11" s="2"/>
      <c r="FR11" s="2"/>
      <c r="FS11" s="2"/>
      <c r="FT11" s="2"/>
      <c r="FU11" s="2"/>
      <c r="FV11" s="2"/>
      <c r="FW11" s="2"/>
      <c r="FX11" s="2"/>
      <c r="FY11" s="2"/>
      <c r="GC11" s="2"/>
      <c r="GD11" s="2"/>
      <c r="GE11" s="2"/>
      <c r="GF11" s="2"/>
      <c r="GG11" s="2"/>
      <c r="GH11" s="2"/>
      <c r="GI11" s="2"/>
      <c r="GJ11" s="2"/>
      <c r="GN11" s="2"/>
      <c r="GO11" s="2"/>
      <c r="GP11" s="2"/>
      <c r="GQ11" s="2"/>
      <c r="GR11" s="2"/>
      <c r="GS11" s="13"/>
      <c r="GT11" s="2"/>
      <c r="GU11" s="2"/>
      <c r="GY11" s="2"/>
      <c r="GZ11" s="2"/>
      <c r="HA11" s="2"/>
      <c r="HB11" s="2"/>
      <c r="HC11" s="2"/>
      <c r="HD11" s="2"/>
    </row>
    <row r="12" spans="1:212" ht="12.75">
      <c r="A12" s="20" t="str">
        <f>+CE2</f>
        <v>Benjamin Limo</v>
      </c>
      <c r="B12" s="30">
        <f>+CL2</f>
        <v>-7.4315</v>
      </c>
      <c r="C12" s="13">
        <f>+CM2</f>
        <v>84.09707041927258</v>
      </c>
      <c r="D12" s="7" t="s">
        <v>21</v>
      </c>
      <c r="E12" s="12">
        <v>21100</v>
      </c>
      <c r="AM12">
        <v>1</v>
      </c>
      <c r="AN12">
        <v>1</v>
      </c>
      <c r="AO12">
        <v>43</v>
      </c>
      <c r="AP12" s="2">
        <f t="shared" si="40"/>
        <v>61.71666666666667</v>
      </c>
      <c r="AQ12" s="2">
        <f>LN(AP12)</f>
        <v>4.122554018691512</v>
      </c>
      <c r="AR12" s="2">
        <f>E12/AP12</f>
        <v>341.88495814204697</v>
      </c>
      <c r="AS12" s="2">
        <f>+AR12/1000*60</f>
        <v>20.513097488522817</v>
      </c>
      <c r="AT12" s="2">
        <f t="shared" si="4"/>
        <v>71.01955981636512</v>
      </c>
      <c r="AU12" s="2">
        <f t="shared" si="5"/>
        <v>86.61214523362104</v>
      </c>
      <c r="AV12" s="2"/>
      <c r="AW12" s="2"/>
      <c r="BA12" s="2"/>
      <c r="BB12" s="2"/>
      <c r="BC12" s="2"/>
      <c r="BE12" s="2"/>
      <c r="BF12" s="2"/>
      <c r="BJ12">
        <v>58</v>
      </c>
      <c r="BK12">
        <v>55</v>
      </c>
      <c r="BL12" s="2">
        <f t="shared" si="39"/>
        <v>58.916666666666664</v>
      </c>
      <c r="BM12" s="2">
        <f t="shared" si="10"/>
        <v>4.076124016108572</v>
      </c>
      <c r="BN12" s="2">
        <f t="shared" si="11"/>
        <v>358.13295615275814</v>
      </c>
      <c r="BO12" s="2">
        <f t="shared" si="12"/>
        <v>21.48797736916549</v>
      </c>
      <c r="BP12" s="2">
        <f t="shared" si="13"/>
        <v>74.58437057991515</v>
      </c>
      <c r="BQ12" s="2">
        <f>+BP12/BQ$2*100</f>
        <v>87.48277958364709</v>
      </c>
      <c r="BR12" s="2"/>
      <c r="BS12" s="2"/>
      <c r="BT12">
        <v>1</v>
      </c>
      <c r="BU12">
        <v>1</v>
      </c>
      <c r="BV12">
        <v>35</v>
      </c>
      <c r="BW12" s="2">
        <f t="shared" si="43"/>
        <v>61.583333333333336</v>
      </c>
      <c r="BX12" s="2">
        <f>LN(BW12)</f>
        <v>4.1203912711602015</v>
      </c>
      <c r="BY12" s="2">
        <f t="shared" si="44"/>
        <v>342.6251691474966</v>
      </c>
      <c r="BZ12" s="2">
        <f>+BY12/1000*60</f>
        <v>20.557510148849794</v>
      </c>
      <c r="CA12" s="2">
        <f t="shared" si="45"/>
        <v>71.18196211096077</v>
      </c>
      <c r="CB12" s="2">
        <f t="shared" si="46"/>
        <v>90.17575203267751</v>
      </c>
      <c r="CC12" s="2"/>
      <c r="CD12" s="2"/>
      <c r="CH12" s="2"/>
      <c r="CI12" s="2"/>
      <c r="CJ12" s="2"/>
      <c r="CL12" s="2"/>
      <c r="CP12">
        <v>1</v>
      </c>
      <c r="CQ12">
        <v>2</v>
      </c>
      <c r="CR12">
        <v>5</v>
      </c>
      <c r="CS12" s="2">
        <f t="shared" si="16"/>
        <v>62.083333333333336</v>
      </c>
      <c r="CT12" s="2">
        <f t="shared" si="41"/>
        <v>4.128477568591559</v>
      </c>
      <c r="CU12" s="2">
        <f t="shared" si="17"/>
        <v>339.86577181208054</v>
      </c>
      <c r="CV12" s="2">
        <f t="shared" si="18"/>
        <v>20.391946308724833</v>
      </c>
      <c r="CW12" s="2">
        <f t="shared" si="19"/>
        <v>70.57655033557047</v>
      </c>
      <c r="CX12" s="2">
        <f>+CW12/CX$2*100</f>
        <v>85.74585967415523</v>
      </c>
      <c r="CY12" s="2"/>
      <c r="CZ12" s="2"/>
      <c r="DX12">
        <v>59</v>
      </c>
      <c r="DY12">
        <v>17</v>
      </c>
      <c r="DZ12" s="2">
        <f t="shared" si="20"/>
        <v>59.28333333333333</v>
      </c>
      <c r="EA12" s="2">
        <f t="shared" si="21"/>
        <v>4.082328209726355</v>
      </c>
      <c r="EB12" s="2">
        <f t="shared" si="22"/>
        <v>355.91790834973295</v>
      </c>
      <c r="EC12" s="2">
        <f t="shared" si="23"/>
        <v>21.355074500983978</v>
      </c>
      <c r="ED12" s="2">
        <f t="shared" si="24"/>
        <v>74.09838909193142</v>
      </c>
      <c r="EE12" s="2">
        <f>+ED12/EE$2*100</f>
        <v>87.81495475029959</v>
      </c>
      <c r="EF12" s="2"/>
      <c r="EG12" s="2"/>
      <c r="EK12" s="2"/>
      <c r="EL12" s="2"/>
      <c r="EM12" s="2"/>
      <c r="EN12" s="2"/>
      <c r="EO12" s="2"/>
      <c r="EP12" s="2"/>
      <c r="EQ12" s="2"/>
      <c r="ER12" s="2"/>
      <c r="FD12">
        <v>1</v>
      </c>
      <c r="FE12">
        <v>5</v>
      </c>
      <c r="FF12">
        <v>40</v>
      </c>
      <c r="FG12" s="2">
        <f t="shared" si="29"/>
        <v>65.66666666666667</v>
      </c>
      <c r="FH12" s="2">
        <f>LN(FG12)</f>
        <v>4.1845914400698785</v>
      </c>
      <c r="FI12" s="2">
        <f t="shared" si="30"/>
        <v>321.3197969543147</v>
      </c>
      <c r="FJ12" s="2">
        <f t="shared" si="31"/>
        <v>19.279187817258883</v>
      </c>
      <c r="FK12" s="2">
        <f t="shared" si="32"/>
        <v>66.50756345177666</v>
      </c>
      <c r="FL12" s="2">
        <f>+FK12/FL$2*100</f>
        <v>89.16454299588409</v>
      </c>
      <c r="FM12" s="2"/>
      <c r="FN12" s="2"/>
      <c r="FP12">
        <v>58</v>
      </c>
      <c r="FQ12">
        <v>33</v>
      </c>
      <c r="FR12" s="2">
        <f t="shared" si="33"/>
        <v>58.55</v>
      </c>
      <c r="FS12" s="2">
        <f>LN(FR12)</f>
        <v>4.069881090043726</v>
      </c>
      <c r="FT12" s="2">
        <f t="shared" si="42"/>
        <v>360.37574722459436</v>
      </c>
      <c r="FU12" s="2">
        <f t="shared" si="34"/>
        <v>21.62254483347566</v>
      </c>
      <c r="FV12" s="2">
        <f t="shared" si="35"/>
        <v>75.076438941076</v>
      </c>
      <c r="FW12" s="2">
        <f>+FV12/FW$2*100</f>
        <v>87.6381765910786</v>
      </c>
      <c r="FX12" s="2"/>
      <c r="FY12" s="2"/>
      <c r="FZ12">
        <v>1</v>
      </c>
      <c r="GA12">
        <v>6</v>
      </c>
      <c r="GB12">
        <v>25</v>
      </c>
      <c r="GC12" s="2">
        <f t="shared" si="36"/>
        <v>66.41666666666667</v>
      </c>
      <c r="GD12" s="2">
        <f>LN(GC12)</f>
        <v>4.195948029002214</v>
      </c>
      <c r="GE12" s="2">
        <f>$E12/GC12</f>
        <v>317.6913425345044</v>
      </c>
      <c r="GF12" s="2">
        <f t="shared" si="37"/>
        <v>19.06148055207026</v>
      </c>
      <c r="GG12" s="2">
        <f t="shared" si="38"/>
        <v>65.71148055207027</v>
      </c>
      <c r="GH12" s="2">
        <f>+GG12/GH$2*100</f>
        <v>85.84206018386492</v>
      </c>
      <c r="GI12" s="2"/>
      <c r="GJ12" s="2"/>
      <c r="GN12" s="2"/>
      <c r="GO12" s="2"/>
      <c r="GP12" s="2"/>
      <c r="GQ12" s="2"/>
      <c r="GR12" s="2"/>
      <c r="GS12" s="13"/>
      <c r="GT12" s="2"/>
      <c r="GU12" s="2"/>
      <c r="GY12" s="2"/>
      <c r="GZ12" s="2"/>
      <c r="HA12" s="2"/>
      <c r="HB12" s="2"/>
      <c r="HC12" s="2"/>
      <c r="HD12" s="2"/>
    </row>
    <row r="13" spans="1:212" ht="12.75">
      <c r="A13" s="20" t="str">
        <f>+CP2</f>
        <v>Felix Limo</v>
      </c>
      <c r="B13" s="30">
        <f>+CW2</f>
        <v>-5.7503</v>
      </c>
      <c r="C13" s="30">
        <f>+CX2</f>
        <v>82.30898914976189</v>
      </c>
      <c r="E13" s="12">
        <v>30000</v>
      </c>
      <c r="AP13" s="2"/>
      <c r="AQ13" s="2"/>
      <c r="AR13" s="2"/>
      <c r="AS13" s="2"/>
      <c r="AT13" s="2"/>
      <c r="AU13" s="2"/>
      <c r="BA13" s="2"/>
      <c r="BB13" s="2"/>
      <c r="BC13" s="2"/>
      <c r="BE13" s="2"/>
      <c r="BF13" s="2"/>
      <c r="BI13">
        <v>1</v>
      </c>
      <c r="BJ13">
        <v>28</v>
      </c>
      <c r="BK13">
        <v>1</v>
      </c>
      <c r="BL13" s="2">
        <f t="shared" si="39"/>
        <v>88.01666666666667</v>
      </c>
      <c r="BM13" s="2">
        <f t="shared" si="10"/>
        <v>4.4775261904848325</v>
      </c>
      <c r="BN13" s="2">
        <f t="shared" si="11"/>
        <v>340.8445370195039</v>
      </c>
      <c r="BO13" s="2">
        <f t="shared" si="12"/>
        <v>20.450672221170233</v>
      </c>
      <c r="BP13" s="2">
        <f t="shared" si="13"/>
        <v>70.79129142207917</v>
      </c>
      <c r="BQ13" s="2">
        <f>+BP13/BQ$2*100</f>
        <v>83.03373610002951</v>
      </c>
      <c r="BR13" s="2"/>
      <c r="BS13" s="2"/>
      <c r="BW13" s="2"/>
      <c r="BX13" s="2"/>
      <c r="BY13" s="2"/>
      <c r="CA13" s="2"/>
      <c r="CB13" s="2"/>
      <c r="CH13" s="2"/>
      <c r="CI13" s="2"/>
      <c r="CJ13" s="2"/>
      <c r="CL13" s="2"/>
      <c r="CP13">
        <v>1</v>
      </c>
      <c r="CQ13">
        <v>29</v>
      </c>
      <c r="CR13">
        <v>36</v>
      </c>
      <c r="CS13" s="2">
        <f t="shared" si="16"/>
        <v>89.6</v>
      </c>
      <c r="CT13" s="2">
        <f t="shared" si="41"/>
        <v>4.4953553199808844</v>
      </c>
      <c r="CU13" s="2">
        <f t="shared" si="17"/>
        <v>334.8214285714286</v>
      </c>
      <c r="CV13" s="2">
        <f t="shared" si="18"/>
        <v>20.089285714285715</v>
      </c>
      <c r="CW13" s="2">
        <f t="shared" si="19"/>
        <v>69.46982142857145</v>
      </c>
      <c r="CX13" s="2">
        <f>+CW13/CX$2*100</f>
        <v>84.40125695404974</v>
      </c>
      <c r="CY13" s="2"/>
      <c r="CZ13" s="2"/>
      <c r="DZ13" s="2"/>
      <c r="EA13" s="2"/>
      <c r="EB13" s="2"/>
      <c r="EC13" s="2"/>
      <c r="ED13" s="2"/>
      <c r="EE13" s="2"/>
      <c r="EF13" s="2"/>
      <c r="EG13" s="2"/>
      <c r="EH13">
        <v>1</v>
      </c>
      <c r="EI13">
        <v>35</v>
      </c>
      <c r="EJ13">
        <v>23.8</v>
      </c>
      <c r="EK13" s="2">
        <f t="shared" si="25"/>
        <v>95.39666666666666</v>
      </c>
      <c r="EL13" s="2">
        <f>LN(EK13)</f>
        <v>4.558043637242825</v>
      </c>
      <c r="EM13" s="2">
        <f t="shared" si="26"/>
        <v>314.4763967993291</v>
      </c>
      <c r="EN13" s="2">
        <f t="shared" si="27"/>
        <v>18.868583807959745</v>
      </c>
      <c r="EO13" s="2">
        <f t="shared" si="28"/>
        <v>65.00612145777282</v>
      </c>
      <c r="EP13" s="2">
        <f>+EO13/EP$2*100</f>
        <v>83.41845904587441</v>
      </c>
      <c r="EQ13" s="2"/>
      <c r="ER13" s="2"/>
      <c r="FG13" s="2"/>
      <c r="FH13" s="2"/>
      <c r="FI13" s="2"/>
      <c r="FJ13" s="2"/>
      <c r="FK13" s="2"/>
      <c r="FL13" s="2"/>
      <c r="FM13" s="2"/>
      <c r="FN13" s="2"/>
      <c r="FR13" s="2"/>
      <c r="FS13" s="2"/>
      <c r="FT13" s="2"/>
      <c r="FU13" s="2"/>
      <c r="FV13" s="2"/>
      <c r="FW13" s="2"/>
      <c r="FX13" s="2"/>
      <c r="FY13" s="2"/>
      <c r="GC13" s="2"/>
      <c r="GD13" s="2"/>
      <c r="GE13" s="2"/>
      <c r="GF13" s="2"/>
      <c r="GG13" s="2"/>
      <c r="GH13" s="2"/>
      <c r="GI13" s="2"/>
      <c r="GJ13" s="2"/>
      <c r="GN13" s="2"/>
      <c r="GO13" s="2"/>
      <c r="GP13" s="2"/>
      <c r="GQ13" s="2"/>
      <c r="GR13" s="2"/>
      <c r="GS13" s="13"/>
      <c r="GT13" s="2"/>
      <c r="GU13" s="2"/>
      <c r="GY13" s="2"/>
      <c r="GZ13" s="2"/>
      <c r="HA13" s="2"/>
      <c r="HB13" s="2"/>
      <c r="HC13" s="2"/>
      <c r="HD13" s="2"/>
    </row>
    <row r="14" spans="1:223" ht="12.75">
      <c r="A14" s="20" t="str">
        <f>+DA2</f>
        <v>Steve Prefontaine</v>
      </c>
      <c r="B14" s="30">
        <f>+DH2</f>
        <v>-6.9698</v>
      </c>
      <c r="C14" s="30">
        <f>+DI2</f>
        <v>81.74067092439007</v>
      </c>
      <c r="D14" t="s">
        <v>0</v>
      </c>
      <c r="E14" s="12">
        <v>42195</v>
      </c>
      <c r="AM14">
        <v>2</v>
      </c>
      <c r="AN14">
        <v>7</v>
      </c>
      <c r="AO14">
        <v>51</v>
      </c>
      <c r="AP14" s="2">
        <f t="shared" si="40"/>
        <v>127.85</v>
      </c>
      <c r="AQ14" s="2">
        <f>LN(AP14)</f>
        <v>4.850857701737196</v>
      </c>
      <c r="AR14" s="2">
        <f>E14/AP14</f>
        <v>330.0351974970669</v>
      </c>
      <c r="AS14" s="2">
        <f>+AR14/1000*60</f>
        <v>19.802111849824012</v>
      </c>
      <c r="AT14" s="2">
        <f t="shared" si="4"/>
        <v>68.41972233085649</v>
      </c>
      <c r="AU14" s="2">
        <f t="shared" si="5"/>
        <v>83.44150460361818</v>
      </c>
      <c r="AV14" s="2"/>
      <c r="AW14" s="2"/>
      <c r="AX14">
        <v>2</v>
      </c>
      <c r="AY14">
        <v>20</v>
      </c>
      <c r="AZ14">
        <v>27</v>
      </c>
      <c r="BA14" s="2">
        <f t="shared" si="6"/>
        <v>140.45</v>
      </c>
      <c r="BB14" s="2">
        <f>LN(BA14)</f>
        <v>4.944851553550253</v>
      </c>
      <c r="BC14" s="2">
        <f t="shared" si="7"/>
        <v>300.4271982912069</v>
      </c>
      <c r="BD14" s="2">
        <f>+BC14/1000*60</f>
        <v>18.025631897472415</v>
      </c>
      <c r="BE14" s="2">
        <f t="shared" si="8"/>
        <v>61.923727305090786</v>
      </c>
      <c r="BF14" s="2">
        <f t="shared" si="9"/>
        <v>75.40417723283778</v>
      </c>
      <c r="BI14">
        <v>2</v>
      </c>
      <c r="BJ14">
        <v>3</v>
      </c>
      <c r="BK14">
        <v>59</v>
      </c>
      <c r="BL14" s="2">
        <f t="shared" si="39"/>
        <v>123.98333333333333</v>
      </c>
      <c r="BM14" s="2">
        <f t="shared" si="10"/>
        <v>4.820147147969241</v>
      </c>
      <c r="BN14" s="2">
        <f t="shared" si="11"/>
        <v>340.32800107541334</v>
      </c>
      <c r="BO14" s="2">
        <f t="shared" si="12"/>
        <v>20.4196800645248</v>
      </c>
      <c r="BP14" s="2">
        <f t="shared" si="13"/>
        <v>70.6779634359457</v>
      </c>
      <c r="BQ14" s="2">
        <f>+BP14/BQ$2*100</f>
        <v>82.90080949416708</v>
      </c>
      <c r="BR14" s="2"/>
      <c r="BS14" s="2"/>
      <c r="BT14">
        <v>2</v>
      </c>
      <c r="BU14">
        <v>6</v>
      </c>
      <c r="BV14">
        <v>50</v>
      </c>
      <c r="BW14" s="2">
        <f t="shared" si="43"/>
        <v>126.83333333333333</v>
      </c>
      <c r="BX14" s="2">
        <f>LN(BW14)</f>
        <v>4.842873888633631</v>
      </c>
      <c r="BY14" s="2">
        <f t="shared" si="44"/>
        <v>332.68068331143235</v>
      </c>
      <c r="BZ14" s="2">
        <f>+BY14/1000*60</f>
        <v>19.960840998685942</v>
      </c>
      <c r="CA14" s="2">
        <f t="shared" si="45"/>
        <v>69.00014191852827</v>
      </c>
      <c r="CB14" s="2">
        <f t="shared" si="46"/>
        <v>87.4117473492159</v>
      </c>
      <c r="CC14" s="2"/>
      <c r="CD14" s="2"/>
      <c r="CE14">
        <v>2</v>
      </c>
      <c r="CF14">
        <v>12</v>
      </c>
      <c r="CG14">
        <v>46</v>
      </c>
      <c r="CH14" s="2">
        <f t="shared" si="14"/>
        <v>132.76666666666668</v>
      </c>
      <c r="CI14" s="2">
        <f>LN(CH14)</f>
        <v>4.888593201519489</v>
      </c>
      <c r="CJ14" s="2">
        <f>$E14/CH14</f>
        <v>317.8132061260356</v>
      </c>
      <c r="CK14" s="2">
        <f>+CJ14/1000*60</f>
        <v>19.068792367562136</v>
      </c>
      <c r="CL14" s="2">
        <f t="shared" si="15"/>
        <v>65.73821742405222</v>
      </c>
      <c r="CM14" s="2">
        <f>+CL14/CM$2*100</f>
        <v>78.16945001331099</v>
      </c>
      <c r="CN14" s="2"/>
      <c r="CO14" s="2"/>
      <c r="CP14">
        <v>2</v>
      </c>
      <c r="CQ14">
        <v>6</v>
      </c>
      <c r="CR14">
        <v>14</v>
      </c>
      <c r="CS14" s="2">
        <f t="shared" si="16"/>
        <v>126.23333333333333</v>
      </c>
      <c r="CT14" s="2">
        <f t="shared" si="41"/>
        <v>4.8381320462396395</v>
      </c>
      <c r="CU14" s="2">
        <f t="shared" si="17"/>
        <v>334.26194877211515</v>
      </c>
      <c r="CV14" s="2">
        <f t="shared" si="18"/>
        <v>20.05571692632691</v>
      </c>
      <c r="CW14" s="2">
        <f t="shared" si="19"/>
        <v>69.34707156060207</v>
      </c>
      <c r="CX14" s="2">
        <f>+CW14/CX$2*100</f>
        <v>84.25212395018545</v>
      </c>
      <c r="CY14" s="2"/>
      <c r="CZ14" s="2"/>
      <c r="DW14">
        <v>2</v>
      </c>
      <c r="DX14">
        <v>4</v>
      </c>
      <c r="DY14">
        <v>55</v>
      </c>
      <c r="DZ14" s="2">
        <f t="shared" si="20"/>
        <v>124.91666666666667</v>
      </c>
      <c r="EA14" s="2">
        <f t="shared" si="21"/>
        <v>4.827646848314598</v>
      </c>
      <c r="EB14" s="2">
        <f t="shared" si="22"/>
        <v>337.78519012675116</v>
      </c>
      <c r="EC14" s="2">
        <f t="shared" si="23"/>
        <v>20.26711140760507</v>
      </c>
      <c r="ED14" s="2">
        <f t="shared" si="24"/>
        <v>70.12007071380921</v>
      </c>
      <c r="EE14" s="2">
        <f>+ED14/EE$2*100</f>
        <v>83.10019842916482</v>
      </c>
      <c r="EF14" s="2"/>
      <c r="EG14" s="2"/>
      <c r="FD14">
        <v>2</v>
      </c>
      <c r="FE14">
        <v>15</v>
      </c>
      <c r="FF14">
        <v>25</v>
      </c>
      <c r="FG14" s="2">
        <f t="shared" si="29"/>
        <v>135.41666666666666</v>
      </c>
      <c r="FH14" s="2">
        <f>LN(FG14)</f>
        <v>4.908356444975838</v>
      </c>
      <c r="FI14" s="2">
        <f t="shared" si="30"/>
        <v>311.5938461538462</v>
      </c>
      <c r="FJ14" s="2">
        <f t="shared" si="31"/>
        <v>18.69563076923077</v>
      </c>
      <c r="FK14" s="2">
        <f t="shared" si="32"/>
        <v>64.37368984615387</v>
      </c>
      <c r="FL14" s="2">
        <f>+FK14/FL$2*100</f>
        <v>86.303727549017</v>
      </c>
      <c r="FM14" s="2"/>
      <c r="FN14" s="2"/>
      <c r="FO14">
        <v>2</v>
      </c>
      <c r="FP14">
        <v>4</v>
      </c>
      <c r="FQ14">
        <v>26</v>
      </c>
      <c r="FR14" s="2">
        <f t="shared" si="33"/>
        <v>124.43333333333334</v>
      </c>
      <c r="FS14" s="2">
        <f>LN(FR14)</f>
        <v>4.823770097252429</v>
      </c>
      <c r="FT14" s="2">
        <f t="shared" si="42"/>
        <v>339.09724082507364</v>
      </c>
      <c r="FU14" s="2">
        <f t="shared" si="34"/>
        <v>20.34583444950442</v>
      </c>
      <c r="FV14" s="2">
        <f t="shared" si="35"/>
        <v>70.40793463702117</v>
      </c>
      <c r="FW14" s="2">
        <f>+FV14/FW$2*100</f>
        <v>82.18854138746855</v>
      </c>
      <c r="FX14" s="2"/>
      <c r="FY14" s="2"/>
      <c r="FZ14">
        <v>2</v>
      </c>
      <c r="GA14">
        <v>15</v>
      </c>
      <c r="GB14">
        <v>25</v>
      </c>
      <c r="GC14" s="2">
        <f t="shared" si="36"/>
        <v>135.41666666666666</v>
      </c>
      <c r="GD14" s="2">
        <f>LN(GC14)</f>
        <v>4.908356444975838</v>
      </c>
      <c r="GE14" s="2">
        <f>$E14/GC14</f>
        <v>311.5938461538462</v>
      </c>
      <c r="GF14" s="2">
        <f t="shared" si="37"/>
        <v>18.69563076923077</v>
      </c>
      <c r="GG14" s="2">
        <f t="shared" si="38"/>
        <v>64.37368984615387</v>
      </c>
      <c r="GH14" s="2">
        <f>+GG14/GH$2*100</f>
        <v>84.09443999138286</v>
      </c>
      <c r="GI14" s="2"/>
      <c r="GJ14" s="2"/>
      <c r="GK14">
        <v>2</v>
      </c>
      <c r="GL14">
        <v>29</v>
      </c>
      <c r="GM14">
        <v>27</v>
      </c>
      <c r="GN14" s="2">
        <f>+GK14*60+GL14+GM14/60</f>
        <v>149.45</v>
      </c>
      <c r="GO14" s="2">
        <f>LN(GN14)</f>
        <v>5.006961888729947</v>
      </c>
      <c r="GP14" s="2">
        <f>$E14/GN14</f>
        <v>282.33522917363666</v>
      </c>
      <c r="GQ14" s="2">
        <f>+GP14/1000*60</f>
        <v>16.940113750418202</v>
      </c>
      <c r="GR14" s="2">
        <f>-3.99+0.2194*GP14</f>
        <v>57.95434928069589</v>
      </c>
      <c r="GS14" s="13">
        <f>+GR14/GS$2*100</f>
        <v>85.79093500962483</v>
      </c>
      <c r="GT14" s="2"/>
      <c r="GU14" s="2"/>
      <c r="GV14">
        <v>2</v>
      </c>
      <c r="GW14">
        <v>9</v>
      </c>
      <c r="GX14">
        <v>56</v>
      </c>
      <c r="GY14" s="2">
        <f>+GV14*60+GW14+GX14/60</f>
        <v>129.93333333333334</v>
      </c>
      <c r="GZ14" s="2">
        <f>LN(GY14)</f>
        <v>4.867021498405351</v>
      </c>
      <c r="HA14" s="2">
        <f>$E14/GY14</f>
        <v>324.7434581836839</v>
      </c>
      <c r="HB14" s="2">
        <f>+HA14/1000*60</f>
        <v>19.484607491021034</v>
      </c>
      <c r="HC14" s="2">
        <f>-3.99+0.2194*HA14</f>
        <v>67.25871472550025</v>
      </c>
      <c r="HD14" s="2">
        <f>+HC14/HD$2*100</f>
        <v>82.10537466508208</v>
      </c>
      <c r="HG14">
        <v>2</v>
      </c>
      <c r="HH14">
        <v>30</v>
      </c>
      <c r="HI14">
        <v>8</v>
      </c>
      <c r="HJ14" s="2">
        <f>+HG14*60+HH14+HI14/60</f>
        <v>150.13333333333333</v>
      </c>
      <c r="HK14" s="2">
        <f>LN(HJ14)</f>
        <v>5.011523788157371</v>
      </c>
      <c r="HL14" s="2">
        <f>+$E14/HJ14</f>
        <v>281.0501776198934</v>
      </c>
      <c r="HM14" s="2">
        <f>+HL14/1000*60</f>
        <v>16.863010657193605</v>
      </c>
      <c r="HN14" s="2">
        <f>-3.99+0.2194*HL14</f>
        <v>57.672408969804614</v>
      </c>
      <c r="HO14" s="2">
        <f>+HN14/HO$2*100</f>
        <v>80.56903598066151</v>
      </c>
    </row>
    <row r="15" spans="1:4" ht="12.75">
      <c r="A15" s="20" t="str">
        <f>+DL2</f>
        <v>Henry Rono</v>
      </c>
      <c r="B15" s="30">
        <f>+DS2</f>
        <v>-6.1392</v>
      </c>
      <c r="C15" s="30">
        <f>+DT2</f>
        <v>83.01669168789546</v>
      </c>
      <c r="D15" s="32"/>
    </row>
    <row r="16" spans="1:4" ht="12.75">
      <c r="A16" s="20" t="str">
        <f>+DW2</f>
        <v>Paul Tergat</v>
      </c>
      <c r="B16" s="30">
        <f>+ED2</f>
        <v>-5.9847</v>
      </c>
      <c r="C16" s="30">
        <f>+EE2</f>
        <v>84.38014835016314</v>
      </c>
      <c r="D16" s="22" t="s">
        <v>31</v>
      </c>
    </row>
    <row r="17" spans="1:4" ht="12.75">
      <c r="A17" s="20" t="str">
        <f>+EH2</f>
        <v>Emil Zatopek</v>
      </c>
      <c r="B17" s="30">
        <f>+EO2</f>
        <v>-5.8174</v>
      </c>
      <c r="C17" s="30">
        <f>+EP2</f>
        <v>77.92774189466138</v>
      </c>
      <c r="D17" s="22" t="s">
        <v>30</v>
      </c>
    </row>
    <row r="18" spans="1:5" ht="12.75">
      <c r="A18" s="20" t="str">
        <f>+ES2</f>
        <v>Émilie Mondor</v>
      </c>
      <c r="B18" s="30">
        <f>+EZ2</f>
        <v>-5.3319</v>
      </c>
      <c r="C18" s="30">
        <f>+FA2</f>
        <v>72.13482200210105</v>
      </c>
      <c r="D18" s="19"/>
      <c r="E18" s="23" t="s">
        <v>32</v>
      </c>
    </row>
    <row r="19" spans="1:3" ht="12.75">
      <c r="A19" s="20" t="str">
        <f>FD2</f>
        <v>Paula Radcliffe</v>
      </c>
      <c r="B19" s="30">
        <f>+FK2</f>
        <v>-4.8466</v>
      </c>
      <c r="C19" s="30">
        <f>+FL2</f>
        <v>74.58969812119904</v>
      </c>
    </row>
    <row r="20" spans="1:8" ht="12.75">
      <c r="A20" s="20" t="str">
        <f>+FO2</f>
        <v>Records du monde, hommes</v>
      </c>
      <c r="B20" s="30">
        <f>+FV2</f>
        <v>-6.1999</v>
      </c>
      <c r="C20" s="30">
        <f>+FW2</f>
        <v>85.66636352030018</v>
      </c>
      <c r="G20" s="5"/>
      <c r="H20" s="5"/>
    </row>
    <row r="21" spans="1:3" ht="12.75">
      <c r="A21" s="20" t="str">
        <f>+FZ2</f>
        <v>Records du monde, femmes</v>
      </c>
      <c r="B21" s="30">
        <f>+GG2</f>
        <v>-5.9388</v>
      </c>
      <c r="C21" s="30">
        <f>+GH2</f>
        <v>76.54928179883264</v>
      </c>
    </row>
    <row r="22" spans="1:3" ht="12.75">
      <c r="A22" s="20" t="str">
        <f>+GK2</f>
        <v>Jaqueline Gareau</v>
      </c>
      <c r="B22" s="30">
        <f>+GR2</f>
        <v>-4.5441</v>
      </c>
      <c r="C22" s="30">
        <f>+GS2</f>
        <v>67.55299878034204</v>
      </c>
    </row>
    <row r="23" spans="1:3" ht="12.75">
      <c r="A23" s="20" t="str">
        <f>+GV2</f>
        <v>John Tracy</v>
      </c>
      <c r="B23" s="30">
        <f>+HC2</f>
        <v>-6.1239</v>
      </c>
      <c r="C23" s="30">
        <f>+HD2</f>
        <v>81.91755411854197</v>
      </c>
    </row>
    <row r="24" spans="1:3" ht="12.75">
      <c r="A24" s="20" t="str">
        <f>+HG2</f>
        <v>Guy Thibault</v>
      </c>
      <c r="B24" s="2">
        <v>-5.9815</v>
      </c>
      <c r="C24" s="2">
        <v>71.58135661899613</v>
      </c>
    </row>
    <row r="39" spans="4:6" ht="12.75">
      <c r="D39" s="20"/>
      <c r="E39" s="28"/>
      <c r="F39" s="2"/>
    </row>
    <row r="40" ht="12.75">
      <c r="D40" s="20"/>
    </row>
    <row r="41" ht="12.75">
      <c r="D41" s="20"/>
    </row>
  </sheetData>
  <sheetProtection/>
  <printOptions gridLines="1"/>
  <pageMargins left="0" right="0" top="0.1968503937007874" bottom="0.1968503937007874" header="0.5118110236220472" footer="0.5118110236220472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4"/>
  <sheetViews>
    <sheetView zoomScalePageLayoutView="0" workbookViewId="0" topLeftCell="A19">
      <selection activeCell="F14" sqref="F14"/>
    </sheetView>
  </sheetViews>
  <sheetFormatPr defaultColWidth="11.421875" defaultRowHeight="12.75"/>
  <cols>
    <col min="1" max="1" width="24.421875" style="0" bestFit="1" customWidth="1"/>
    <col min="2" max="3" width="11.28125" style="1" customWidth="1"/>
  </cols>
  <sheetData>
    <row r="2" spans="1:3" ht="12.75">
      <c r="A2" s="37" t="s">
        <v>36</v>
      </c>
      <c r="B2" s="37"/>
      <c r="C2" s="37"/>
    </row>
    <row r="3" spans="2:3" ht="14.25">
      <c r="B3" s="36" t="s">
        <v>33</v>
      </c>
      <c r="C3" s="36" t="s">
        <v>53</v>
      </c>
    </row>
    <row r="4" spans="1:3" ht="12.75">
      <c r="A4" s="7" t="str">
        <f>+'Data et calculs'!A5</f>
        <v>Saïd Aouita</v>
      </c>
      <c r="B4" s="31">
        <v>-7.1467</v>
      </c>
      <c r="C4" s="31">
        <v>84.28669508657639</v>
      </c>
    </row>
    <row r="5" spans="1:3" ht="12.75">
      <c r="A5" t="str">
        <f>+'Data et calculs'!Q2</f>
        <v>Bekele Kenenisa</v>
      </c>
      <c r="B5" s="31">
        <v>-6.8482</v>
      </c>
      <c r="C5" s="31">
        <v>85.29175401459977</v>
      </c>
    </row>
    <row r="6" spans="1:3" ht="12.75">
      <c r="A6" s="7" t="str">
        <f>+'Data et calculs'!A7</f>
        <v>Dionisio Castro</v>
      </c>
      <c r="B6" s="31">
        <v>-4.648</v>
      </c>
      <c r="C6" s="31">
        <v>79.95467215262907</v>
      </c>
    </row>
    <row r="7" spans="1:3" ht="12.75">
      <c r="A7" s="7" t="str">
        <f>+'Data et calculs'!AM2</f>
        <v>Domingos Castro</v>
      </c>
      <c r="B7" s="31">
        <v>-5.8467</v>
      </c>
      <c r="C7" s="31">
        <v>81.99722986285853</v>
      </c>
    </row>
    <row r="8" spans="1:3" ht="12.75">
      <c r="A8" s="7" t="str">
        <f>+'Data et calculs'!A9</f>
        <v>Ron Clarke</v>
      </c>
      <c r="B8" s="31">
        <v>-7.5593</v>
      </c>
      <c r="C8" s="31">
        <v>82.1224096297461</v>
      </c>
    </row>
    <row r="9" spans="1:3" ht="12.75">
      <c r="A9" t="str">
        <f>+'Data et calculs'!ES2</f>
        <v>Émilie Mondor</v>
      </c>
      <c r="B9" s="31">
        <v>-5.3319</v>
      </c>
      <c r="C9" s="31">
        <v>72.13482200210105</v>
      </c>
    </row>
    <row r="10" spans="1:3" ht="12.75">
      <c r="A10" s="7" t="str">
        <f>+'Data et calculs'!BI2</f>
        <v>Haile Gebrselassie</v>
      </c>
      <c r="B10" s="31">
        <v>-6.153</v>
      </c>
      <c r="C10" s="31">
        <v>85.2560594609376</v>
      </c>
    </row>
    <row r="11" spans="1:3" ht="12.75">
      <c r="A11" t="str">
        <f>+'Data et calculs'!GK2</f>
        <v>Jaqueline Gareau</v>
      </c>
      <c r="B11" s="31">
        <v>-4.5441</v>
      </c>
      <c r="C11" s="31">
        <v>67.55299878034204</v>
      </c>
    </row>
    <row r="12" spans="1:3" ht="12.75">
      <c r="A12" t="str">
        <f>+'Data et calculs'!GV2</f>
        <v>John Tracy</v>
      </c>
      <c r="B12" s="31">
        <v>-6.1239</v>
      </c>
      <c r="C12" s="31">
        <v>81.91755411854197</v>
      </c>
    </row>
    <row r="13" spans="1:3" ht="12.75">
      <c r="A13" s="7" t="str">
        <f>+'Data et calculs'!BT2</f>
        <v>William Kiplagat</v>
      </c>
      <c r="B13" s="31">
        <v>-4.4262</v>
      </c>
      <c r="C13" s="31">
        <v>78.93692096425895</v>
      </c>
    </row>
    <row r="14" spans="1:3" ht="12.75">
      <c r="A14" s="7" t="str">
        <f>+'Data et calculs'!CE2</f>
        <v>Benjamin Limo</v>
      </c>
      <c r="B14" s="31">
        <v>-7.4315</v>
      </c>
      <c r="C14" s="31">
        <v>84.09707041927258</v>
      </c>
    </row>
    <row r="15" spans="1:3" ht="12.75">
      <c r="A15" s="7" t="str">
        <f>+'Data et calculs'!CE2</f>
        <v>Benjamin Limo</v>
      </c>
      <c r="B15" s="31">
        <v>-5.7503</v>
      </c>
      <c r="C15" s="31">
        <v>82.30898914976189</v>
      </c>
    </row>
    <row r="16" spans="1:3" ht="12.75">
      <c r="A16" t="str">
        <f>+'Data et calculs'!FD2</f>
        <v>Paula Radcliffe</v>
      </c>
      <c r="B16" s="31">
        <v>-4.8466</v>
      </c>
      <c r="C16" s="31">
        <v>74.58969812119904</v>
      </c>
    </row>
    <row r="17" spans="1:3" ht="12.75">
      <c r="A17" t="str">
        <f>+'Data et calculs'!FZ2</f>
        <v>Records du monde, femmes</v>
      </c>
      <c r="B17" s="31">
        <v>-5.9388</v>
      </c>
      <c r="C17" s="31">
        <v>76.54928179883264</v>
      </c>
    </row>
    <row r="18" spans="1:3" ht="12.75">
      <c r="A18" t="str">
        <f>+'Data et calculs'!FO2</f>
        <v>Records du monde, hommes</v>
      </c>
      <c r="B18" s="31">
        <v>-6.1999</v>
      </c>
      <c r="C18" s="31">
        <v>85.66636352030018</v>
      </c>
    </row>
    <row r="19" spans="1:3" ht="12.75">
      <c r="A19" s="7" t="str">
        <f>+'Data et calculs'!DL2</f>
        <v>Henry Rono</v>
      </c>
      <c r="B19" s="31">
        <v>-6.1392</v>
      </c>
      <c r="C19" s="31">
        <v>83.01669168789546</v>
      </c>
    </row>
    <row r="20" spans="1:3" ht="12.75">
      <c r="A20" t="str">
        <f>+'Data et calculs'!DA2</f>
        <v>Steve Prefontaine</v>
      </c>
      <c r="B20" s="31">
        <v>-6.9698</v>
      </c>
      <c r="C20" s="31">
        <v>81.74067092439007</v>
      </c>
    </row>
    <row r="21" spans="1:3" ht="12.75">
      <c r="A21" s="7" t="str">
        <f>+'Data et calculs'!DW2</f>
        <v>Paul Tergat</v>
      </c>
      <c r="B21" s="31">
        <v>-5.9847</v>
      </c>
      <c r="C21" s="31">
        <v>84.38014835016314</v>
      </c>
    </row>
    <row r="22" spans="1:3" ht="12.75">
      <c r="A22" s="7" t="str">
        <f>+'Data et calculs'!EH2</f>
        <v>Emil Zatopek</v>
      </c>
      <c r="B22" s="31">
        <v>-5.8174</v>
      </c>
      <c r="C22" s="31">
        <v>77.92774189466138</v>
      </c>
    </row>
    <row r="23" spans="1:3" ht="12.75">
      <c r="A23" s="38" t="s">
        <v>37</v>
      </c>
      <c r="B23" s="38"/>
      <c r="C23" s="38"/>
    </row>
    <row r="24" spans="2:3" ht="14.25">
      <c r="B24" s="36" t="s">
        <v>51</v>
      </c>
      <c r="C24" s="36" t="s">
        <v>53</v>
      </c>
    </row>
    <row r="25" spans="1:3" ht="12.75">
      <c r="A25" s="7" t="s">
        <v>43</v>
      </c>
      <c r="B25" s="31">
        <v>-4.4262</v>
      </c>
      <c r="C25" s="31">
        <v>78.93692096425895</v>
      </c>
    </row>
    <row r="26" spans="1:3" ht="12.75">
      <c r="A26" t="s">
        <v>10</v>
      </c>
      <c r="B26" s="31">
        <v>-4.5441</v>
      </c>
      <c r="C26" s="31">
        <v>67.55299878034204</v>
      </c>
    </row>
    <row r="27" spans="1:3" ht="12.75">
      <c r="A27" t="s">
        <v>47</v>
      </c>
      <c r="B27" s="31">
        <v>-4.648</v>
      </c>
      <c r="C27" s="31">
        <v>79.95467215262907</v>
      </c>
    </row>
    <row r="28" spans="1:3" ht="12.75">
      <c r="A28" t="s">
        <v>9</v>
      </c>
      <c r="B28" s="31">
        <v>-4.8466</v>
      </c>
      <c r="C28" s="31">
        <v>74.58969812119904</v>
      </c>
    </row>
    <row r="29" spans="1:3" ht="12.75">
      <c r="A29" t="s">
        <v>8</v>
      </c>
      <c r="B29" s="31">
        <v>-5.3319</v>
      </c>
      <c r="C29" s="31">
        <v>72.13482200210105</v>
      </c>
    </row>
    <row r="30" spans="1:3" ht="12.75">
      <c r="A30" t="s">
        <v>49</v>
      </c>
      <c r="B30" s="31">
        <v>-5.7503</v>
      </c>
      <c r="C30" s="31">
        <v>82.30898914976189</v>
      </c>
    </row>
    <row r="31" spans="1:3" ht="12.75">
      <c r="A31" t="s">
        <v>46</v>
      </c>
      <c r="B31" s="31">
        <v>-5.8174</v>
      </c>
      <c r="C31" s="31">
        <v>77.92774189466138</v>
      </c>
    </row>
    <row r="32" spans="1:3" ht="12.75">
      <c r="A32" t="s">
        <v>48</v>
      </c>
      <c r="B32" s="31">
        <v>-5.8467</v>
      </c>
      <c r="C32" s="31">
        <v>81.99722986285853</v>
      </c>
    </row>
    <row r="33" spans="1:3" ht="12.75">
      <c r="A33" t="s">
        <v>17</v>
      </c>
      <c r="B33" s="31">
        <v>-5.9388</v>
      </c>
      <c r="C33" s="31">
        <v>76.54928179883264</v>
      </c>
    </row>
    <row r="34" spans="1:3" ht="12.75">
      <c r="A34" t="s">
        <v>45</v>
      </c>
      <c r="B34" s="31">
        <v>-5.9847</v>
      </c>
      <c r="C34" s="31">
        <v>84.38014835016314</v>
      </c>
    </row>
    <row r="35" spans="1:3" ht="12.75">
      <c r="A35" t="s">
        <v>35</v>
      </c>
      <c r="B35" s="31">
        <v>-6.1239</v>
      </c>
      <c r="C35" s="31">
        <v>81.91755411854197</v>
      </c>
    </row>
    <row r="36" spans="1:3" ht="12.75">
      <c r="A36" t="s">
        <v>44</v>
      </c>
      <c r="B36" s="31">
        <v>-6.1392</v>
      </c>
      <c r="C36" s="31">
        <v>83.01669168789546</v>
      </c>
    </row>
    <row r="37" spans="1:3" ht="12.75">
      <c r="A37" t="s">
        <v>42</v>
      </c>
      <c r="B37" s="31">
        <v>-6.153</v>
      </c>
      <c r="C37" s="31">
        <v>85.2560594609376</v>
      </c>
    </row>
    <row r="38" spans="1:3" ht="12.75">
      <c r="A38" t="s">
        <v>18</v>
      </c>
      <c r="B38" s="31">
        <v>-6.1999</v>
      </c>
      <c r="C38" s="31">
        <v>85.66636352030018</v>
      </c>
    </row>
    <row r="39" spans="1:3" ht="12.75">
      <c r="A39" t="s">
        <v>4</v>
      </c>
      <c r="B39" s="31">
        <v>-6.8482</v>
      </c>
      <c r="C39" s="31">
        <v>85.29175401459977</v>
      </c>
    </row>
    <row r="40" spans="1:3" ht="12.75">
      <c r="A40" t="s">
        <v>34</v>
      </c>
      <c r="B40" s="31">
        <v>-6.9698</v>
      </c>
      <c r="C40" s="31">
        <v>81.74067092439007</v>
      </c>
    </row>
    <row r="41" spans="1:3" ht="12.75">
      <c r="A41" t="s">
        <v>39</v>
      </c>
      <c r="B41" s="31">
        <v>-7.1467</v>
      </c>
      <c r="C41" s="31">
        <v>84.28669508657639</v>
      </c>
    </row>
    <row r="42" spans="1:3" ht="12.75">
      <c r="A42" t="s">
        <v>49</v>
      </c>
      <c r="B42" s="31">
        <v>-7.4315</v>
      </c>
      <c r="C42" s="31">
        <v>84.09707041927258</v>
      </c>
    </row>
    <row r="43" spans="1:3" ht="12.75">
      <c r="A43" t="s">
        <v>41</v>
      </c>
      <c r="B43" s="31">
        <v>-7.5593</v>
      </c>
      <c r="C43" s="31">
        <v>82.1224096297461</v>
      </c>
    </row>
    <row r="44" spans="1:3" ht="12.75">
      <c r="A44" s="39" t="s">
        <v>38</v>
      </c>
      <c r="B44" s="39"/>
      <c r="C44" s="39"/>
    </row>
    <row r="45" spans="2:3" ht="14.25">
      <c r="B45" s="36" t="s">
        <v>33</v>
      </c>
      <c r="C45" s="36" t="s">
        <v>53</v>
      </c>
    </row>
    <row r="46" spans="1:3" ht="12.75">
      <c r="A46" t="s">
        <v>18</v>
      </c>
      <c r="B46" s="31">
        <v>-6.1999</v>
      </c>
      <c r="C46" s="31">
        <v>85.66636352030018</v>
      </c>
    </row>
    <row r="47" spans="1:3" ht="12.75">
      <c r="A47" s="7" t="s">
        <v>4</v>
      </c>
      <c r="B47" s="31">
        <v>-6.8482</v>
      </c>
      <c r="C47" s="31">
        <v>85.29175401459977</v>
      </c>
    </row>
    <row r="48" spans="1:3" ht="12.75">
      <c r="A48" t="s">
        <v>42</v>
      </c>
      <c r="B48" s="31">
        <v>-6.153</v>
      </c>
      <c r="C48" s="31">
        <v>85.2560594609376</v>
      </c>
    </row>
    <row r="49" spans="1:3" ht="12.75">
      <c r="A49" t="s">
        <v>45</v>
      </c>
      <c r="B49" s="31">
        <v>-5.9847</v>
      </c>
      <c r="C49" s="31">
        <v>84.38014835016314</v>
      </c>
    </row>
    <row r="50" spans="1:3" ht="12.75">
      <c r="A50" t="s">
        <v>39</v>
      </c>
      <c r="B50" s="31">
        <v>-7.1467</v>
      </c>
      <c r="C50" s="31">
        <v>84.28669508657639</v>
      </c>
    </row>
    <row r="51" spans="1:3" ht="12.75">
      <c r="A51" t="s">
        <v>49</v>
      </c>
      <c r="B51" s="31">
        <v>-7.4315</v>
      </c>
      <c r="C51" s="31">
        <v>84.09707041927258</v>
      </c>
    </row>
    <row r="52" spans="1:3" ht="12.75">
      <c r="A52" t="s">
        <v>44</v>
      </c>
      <c r="B52" s="31">
        <v>-6.1392</v>
      </c>
      <c r="C52" s="31">
        <v>83.01669168789546</v>
      </c>
    </row>
    <row r="53" spans="1:3" ht="12.75">
      <c r="A53" t="s">
        <v>49</v>
      </c>
      <c r="B53" s="31">
        <v>-5.7503</v>
      </c>
      <c r="C53" s="31">
        <v>82.30898914976189</v>
      </c>
    </row>
    <row r="54" spans="1:3" ht="12.75">
      <c r="A54" t="s">
        <v>41</v>
      </c>
      <c r="B54" s="31">
        <v>-7.5593</v>
      </c>
      <c r="C54" s="31">
        <v>82.1224096297461</v>
      </c>
    </row>
    <row r="55" spans="1:3" ht="12.75">
      <c r="A55" t="s">
        <v>48</v>
      </c>
      <c r="B55" s="31">
        <v>-5.8467</v>
      </c>
      <c r="C55" s="31">
        <v>81.99722986285853</v>
      </c>
    </row>
    <row r="56" spans="1:3" ht="12.75">
      <c r="A56" t="s">
        <v>35</v>
      </c>
      <c r="B56" s="31">
        <v>-6.1239</v>
      </c>
      <c r="C56" s="31">
        <v>81.91755411854197</v>
      </c>
    </row>
    <row r="57" spans="1:3" ht="12.75">
      <c r="A57" t="s">
        <v>34</v>
      </c>
      <c r="B57" s="31">
        <v>-6.9698</v>
      </c>
      <c r="C57" s="31">
        <v>81.74067092439007</v>
      </c>
    </row>
    <row r="58" spans="1:3" ht="12.75">
      <c r="A58" t="s">
        <v>47</v>
      </c>
      <c r="B58" s="31">
        <v>-4.648</v>
      </c>
      <c r="C58" s="31">
        <v>79.95467215262907</v>
      </c>
    </row>
    <row r="59" spans="1:3" ht="12.75">
      <c r="A59" t="s">
        <v>43</v>
      </c>
      <c r="B59" s="31">
        <v>-4.4262</v>
      </c>
      <c r="C59" s="31">
        <v>78.93692096425895</v>
      </c>
    </row>
    <row r="60" spans="1:3" ht="12.75">
      <c r="A60" t="s">
        <v>46</v>
      </c>
      <c r="B60" s="31">
        <v>-5.8174</v>
      </c>
      <c r="C60" s="31">
        <v>77.92774189466138</v>
      </c>
    </row>
    <row r="61" spans="1:3" ht="12.75">
      <c r="A61" t="s">
        <v>17</v>
      </c>
      <c r="B61" s="31">
        <v>-5.9388</v>
      </c>
      <c r="C61" s="31">
        <v>76.54928179883264</v>
      </c>
    </row>
    <row r="62" spans="1:3" ht="12.75">
      <c r="A62" t="s">
        <v>9</v>
      </c>
      <c r="B62" s="31">
        <v>-4.8466</v>
      </c>
      <c r="C62" s="31">
        <v>74.58969812119904</v>
      </c>
    </row>
    <row r="63" spans="1:3" ht="12.75">
      <c r="A63" t="s">
        <v>8</v>
      </c>
      <c r="B63" s="31">
        <v>-5.3319</v>
      </c>
      <c r="C63" s="31">
        <v>72.13482200210105</v>
      </c>
    </row>
    <row r="64" spans="1:3" ht="12.75">
      <c r="A64" t="s">
        <v>10</v>
      </c>
      <c r="B64" s="31">
        <v>-4.5441</v>
      </c>
      <c r="C64" s="31">
        <v>67.55299878034204</v>
      </c>
    </row>
  </sheetData>
  <sheetProtection/>
  <mergeCells count="3">
    <mergeCell ref="A23:C23"/>
    <mergeCell ref="A2:C2"/>
    <mergeCell ref="A44:C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H4" sqref="H4"/>
    </sheetView>
  </sheetViews>
  <sheetFormatPr defaultColWidth="11.421875" defaultRowHeight="12.75"/>
  <cols>
    <col min="3" max="3" width="26.28125" style="0" bestFit="1" customWidth="1"/>
  </cols>
  <sheetData>
    <row r="2" spans="1:4" ht="63.75">
      <c r="A2" s="7" t="s">
        <v>12</v>
      </c>
      <c r="B2" s="7" t="s">
        <v>13</v>
      </c>
      <c r="C2" s="15" t="s">
        <v>28</v>
      </c>
      <c r="D2" s="14" t="s">
        <v>29</v>
      </c>
    </row>
    <row r="3" spans="1:5" ht="12.75">
      <c r="A3" s="6">
        <f>+B3*1000/60</f>
        <v>183.33333333333334</v>
      </c>
      <c r="B3">
        <v>11</v>
      </c>
      <c r="C3" s="2">
        <f>0.2194*A3-3.99</f>
        <v>36.233333333333334</v>
      </c>
      <c r="D3" s="2">
        <f>14.49+(2.143*(B3))+(0.0324*(B3)^2)</f>
        <v>41.983399999999996</v>
      </c>
      <c r="E3" s="16">
        <f>+(D3-C3)/D3</f>
        <v>0.13696048120606388</v>
      </c>
    </row>
    <row r="4" spans="1:5" ht="12.75">
      <c r="A4" s="6">
        <f aca="true" t="shared" si="0" ref="A4:A62">+B4*1000/60</f>
        <v>187.5</v>
      </c>
      <c r="B4">
        <v>11.25</v>
      </c>
      <c r="C4" s="2">
        <f aca="true" t="shared" si="1" ref="C4:C62">0.2194*A4-3.99</f>
        <v>37.1475</v>
      </c>
      <c r="D4" s="2">
        <f aca="true" t="shared" si="2" ref="D4:D62">14.49+(2.143*(B4))+(0.0324*(B4)^2)</f>
        <v>42.699374999999996</v>
      </c>
      <c r="E4" s="16">
        <f aca="true" t="shared" si="3" ref="E4:E62">+(D4-C4)/D4</f>
        <v>0.13002239494137785</v>
      </c>
    </row>
    <row r="5" spans="1:5" ht="12.75">
      <c r="A5" s="6">
        <f t="shared" si="0"/>
        <v>191.66666666666666</v>
      </c>
      <c r="B5">
        <v>11.5</v>
      </c>
      <c r="C5" s="2">
        <f t="shared" si="1"/>
        <v>38.06166666666667</v>
      </c>
      <c r="D5" s="2">
        <f t="shared" si="2"/>
        <v>43.419399999999996</v>
      </c>
      <c r="E5" s="16">
        <f t="shared" si="3"/>
        <v>0.12339491870761293</v>
      </c>
    </row>
    <row r="6" spans="1:5" ht="12.75">
      <c r="A6" s="6">
        <f t="shared" si="0"/>
        <v>195.83333333333334</v>
      </c>
      <c r="B6">
        <v>11.75</v>
      </c>
      <c r="C6" s="2">
        <f t="shared" si="1"/>
        <v>38.975833333333334</v>
      </c>
      <c r="D6" s="2">
        <f t="shared" si="2"/>
        <v>44.143474999999995</v>
      </c>
      <c r="E6" s="16">
        <f t="shared" si="3"/>
        <v>0.11706467754671923</v>
      </c>
    </row>
    <row r="7" spans="1:5" ht="12.75">
      <c r="A7" s="6">
        <f t="shared" si="0"/>
        <v>200</v>
      </c>
      <c r="B7">
        <v>12</v>
      </c>
      <c r="C7" s="2">
        <f t="shared" si="1"/>
        <v>39.89</v>
      </c>
      <c r="D7" s="2">
        <f t="shared" si="2"/>
        <v>44.871599999999994</v>
      </c>
      <c r="E7" s="16">
        <f t="shared" si="3"/>
        <v>0.11101899642535577</v>
      </c>
    </row>
    <row r="8" spans="1:5" ht="12.75">
      <c r="A8" s="6">
        <f t="shared" si="0"/>
        <v>204.16666666666666</v>
      </c>
      <c r="B8">
        <v>12.25</v>
      </c>
      <c r="C8" s="2">
        <f t="shared" si="1"/>
        <v>40.80416666666667</v>
      </c>
      <c r="D8" s="2">
        <f t="shared" si="2"/>
        <v>45.603775</v>
      </c>
      <c r="E8" s="16">
        <f t="shared" si="3"/>
        <v>0.10524585592603533</v>
      </c>
    </row>
    <row r="9" spans="1:5" ht="12.75">
      <c r="A9" s="6">
        <f t="shared" si="0"/>
        <v>208.33333333333334</v>
      </c>
      <c r="B9">
        <v>12.5</v>
      </c>
      <c r="C9" s="2">
        <f t="shared" si="1"/>
        <v>41.718333333333334</v>
      </c>
      <c r="D9" s="2">
        <f t="shared" si="2"/>
        <v>46.339999999999996</v>
      </c>
      <c r="E9" s="16">
        <f t="shared" si="3"/>
        <v>0.09973385124442519</v>
      </c>
    </row>
    <row r="10" spans="1:5" ht="12.75">
      <c r="A10" s="6">
        <f t="shared" si="0"/>
        <v>212.5</v>
      </c>
      <c r="B10">
        <v>12.75</v>
      </c>
      <c r="C10" s="2">
        <f t="shared" si="1"/>
        <v>42.6325</v>
      </c>
      <c r="D10" s="2">
        <f t="shared" si="2"/>
        <v>47.08027499999999</v>
      </c>
      <c r="E10" s="16">
        <f t="shared" si="3"/>
        <v>0.09447215420895468</v>
      </c>
    </row>
    <row r="11" spans="1:5" ht="12.75">
      <c r="A11" s="6">
        <f t="shared" si="0"/>
        <v>216.66666666666666</v>
      </c>
      <c r="B11">
        <v>13</v>
      </c>
      <c r="C11" s="2">
        <f t="shared" si="1"/>
        <v>43.54666666666667</v>
      </c>
      <c r="D11" s="2">
        <f t="shared" si="2"/>
        <v>47.8246</v>
      </c>
      <c r="E11" s="16">
        <f t="shared" si="3"/>
        <v>0.0894504780663786</v>
      </c>
    </row>
    <row r="12" spans="1:5" ht="12.75">
      <c r="A12" s="6">
        <f t="shared" si="0"/>
        <v>220.83333333333334</v>
      </c>
      <c r="B12">
        <v>13.25</v>
      </c>
      <c r="C12" s="2">
        <f t="shared" si="1"/>
        <v>44.46083333333333</v>
      </c>
      <c r="D12" s="2">
        <f t="shared" si="2"/>
        <v>48.572975</v>
      </c>
      <c r="E12" s="16">
        <f t="shared" si="3"/>
        <v>0.08465904480149025</v>
      </c>
    </row>
    <row r="13" spans="1:8" ht="15.75">
      <c r="A13" s="6">
        <f t="shared" si="0"/>
        <v>225</v>
      </c>
      <c r="B13">
        <v>13.5</v>
      </c>
      <c r="C13" s="2">
        <f t="shared" si="1"/>
        <v>45.375</v>
      </c>
      <c r="D13" s="2">
        <f t="shared" si="2"/>
        <v>49.325399999999995</v>
      </c>
      <c r="E13" s="16">
        <f t="shared" si="3"/>
        <v>0.08008855478110659</v>
      </c>
      <c r="H13" s="33"/>
    </row>
    <row r="14" spans="1:8" ht="15.75">
      <c r="A14" s="6">
        <f t="shared" si="0"/>
        <v>229.16666666666666</v>
      </c>
      <c r="B14">
        <v>13.75</v>
      </c>
      <c r="C14" s="2">
        <f t="shared" si="1"/>
        <v>46.28916666666667</v>
      </c>
      <c r="D14" s="2">
        <f t="shared" si="2"/>
        <v>50.081875</v>
      </c>
      <c r="E14" s="16">
        <f t="shared" si="3"/>
        <v>0.07573015853207034</v>
      </c>
      <c r="H14" s="33"/>
    </row>
    <row r="15" spans="1:5" ht="12.75">
      <c r="A15" s="6">
        <f t="shared" si="0"/>
        <v>233.33333333333334</v>
      </c>
      <c r="B15">
        <v>14</v>
      </c>
      <c r="C15" s="2">
        <f t="shared" si="1"/>
        <v>47.20333333333333</v>
      </c>
      <c r="D15" s="2">
        <f t="shared" si="2"/>
        <v>50.8424</v>
      </c>
      <c r="E15" s="16">
        <f t="shared" si="3"/>
        <v>0.07157543048059621</v>
      </c>
    </row>
    <row r="16" spans="1:5" ht="12.75">
      <c r="A16" s="6">
        <f t="shared" si="0"/>
        <v>237.5</v>
      </c>
      <c r="B16">
        <v>14.25</v>
      </c>
      <c r="C16" s="2">
        <f t="shared" si="1"/>
        <v>48.1175</v>
      </c>
      <c r="D16" s="2">
        <f t="shared" si="2"/>
        <v>51.606975</v>
      </c>
      <c r="E16" s="16">
        <f t="shared" si="3"/>
        <v>0.06761634449606858</v>
      </c>
    </row>
    <row r="17" spans="1:5" ht="12.75">
      <c r="A17" s="6">
        <f t="shared" si="0"/>
        <v>241.66666666666666</v>
      </c>
      <c r="B17">
        <v>14.5</v>
      </c>
      <c r="C17" s="2">
        <f t="shared" si="1"/>
        <v>49.031666666666666</v>
      </c>
      <c r="D17" s="2">
        <f t="shared" si="2"/>
        <v>52.3756</v>
      </c>
      <c r="E17" s="16">
        <f t="shared" si="3"/>
        <v>0.06384525109656658</v>
      </c>
    </row>
    <row r="18" spans="1:5" ht="12.75">
      <c r="A18" s="6">
        <f t="shared" si="0"/>
        <v>245.83333333333334</v>
      </c>
      <c r="B18">
        <v>14.75</v>
      </c>
      <c r="C18" s="2">
        <f t="shared" si="1"/>
        <v>49.94583333333333</v>
      </c>
      <c r="D18" s="2">
        <f t="shared" si="2"/>
        <v>53.148275</v>
      </c>
      <c r="E18" s="16">
        <f t="shared" si="3"/>
        <v>0.060254856186144616</v>
      </c>
    </row>
    <row r="19" spans="1:5" ht="12.75">
      <c r="A19" s="6">
        <f t="shared" si="0"/>
        <v>250</v>
      </c>
      <c r="B19">
        <v>15</v>
      </c>
      <c r="C19" s="2">
        <f t="shared" si="1"/>
        <v>50.86</v>
      </c>
      <c r="D19" s="2">
        <f t="shared" si="2"/>
        <v>53.925</v>
      </c>
      <c r="E19" s="16">
        <f t="shared" si="3"/>
        <v>0.0568382012053778</v>
      </c>
    </row>
    <row r="20" spans="1:5" ht="12.75">
      <c r="A20" s="6">
        <f t="shared" si="0"/>
        <v>254.16666666666666</v>
      </c>
      <c r="B20">
        <v>15.25</v>
      </c>
      <c r="C20" s="2">
        <f t="shared" si="1"/>
        <v>51.774166666666666</v>
      </c>
      <c r="D20" s="2">
        <f t="shared" si="2"/>
        <v>54.705774999999996</v>
      </c>
      <c r="E20" s="16">
        <f t="shared" si="3"/>
        <v>0.05358864458703546</v>
      </c>
    </row>
    <row r="21" spans="1:5" ht="12.75">
      <c r="A21" s="6">
        <f t="shared" si="0"/>
        <v>258.3333333333333</v>
      </c>
      <c r="B21">
        <v>15.5</v>
      </c>
      <c r="C21" s="2">
        <f t="shared" si="1"/>
        <v>52.68833333333333</v>
      </c>
      <c r="D21" s="2">
        <f t="shared" si="2"/>
        <v>55.4906</v>
      </c>
      <c r="E21" s="16">
        <f t="shared" si="3"/>
        <v>0.05049984441809366</v>
      </c>
    </row>
    <row r="22" spans="1:5" ht="12.75">
      <c r="A22" s="6">
        <f t="shared" si="0"/>
        <v>262.5</v>
      </c>
      <c r="B22">
        <v>15.75</v>
      </c>
      <c r="C22" s="2">
        <f t="shared" si="1"/>
        <v>53.6025</v>
      </c>
      <c r="D22" s="2">
        <f t="shared" si="2"/>
        <v>56.279475</v>
      </c>
      <c r="E22" s="16">
        <f t="shared" si="3"/>
        <v>0.047565742217744546</v>
      </c>
    </row>
    <row r="23" spans="1:5" ht="12.75">
      <c r="A23" s="6">
        <f t="shared" si="0"/>
        <v>266.6666666666667</v>
      </c>
      <c r="B23">
        <v>16</v>
      </c>
      <c r="C23" s="2">
        <f t="shared" si="1"/>
        <v>54.51666666666667</v>
      </c>
      <c r="D23" s="2">
        <f t="shared" si="2"/>
        <v>57.0724</v>
      </c>
      <c r="E23" s="16">
        <f t="shared" si="3"/>
        <v>0.04478054774870741</v>
      </c>
    </row>
    <row r="24" spans="1:5" ht="12.75">
      <c r="A24" s="6">
        <f t="shared" si="0"/>
        <v>270.8333333333333</v>
      </c>
      <c r="B24">
        <v>16.25</v>
      </c>
      <c r="C24" s="2">
        <f t="shared" si="1"/>
        <v>55.43083333333333</v>
      </c>
      <c r="D24" s="2">
        <f t="shared" si="2"/>
        <v>57.869375</v>
      </c>
      <c r="E24" s="16">
        <f t="shared" si="3"/>
        <v>0.042138724786066305</v>
      </c>
    </row>
    <row r="25" spans="1:5" ht="12.75">
      <c r="A25" s="6">
        <f t="shared" si="0"/>
        <v>275</v>
      </c>
      <c r="B25">
        <v>16.5</v>
      </c>
      <c r="C25" s="2">
        <f t="shared" si="1"/>
        <v>56.345</v>
      </c>
      <c r="D25" s="2">
        <f t="shared" si="2"/>
        <v>58.6704</v>
      </c>
      <c r="E25" s="16">
        <f t="shared" si="3"/>
        <v>0.039634977774141676</v>
      </c>
    </row>
    <row r="26" spans="1:5" ht="12.75">
      <c r="A26" s="6">
        <f t="shared" si="0"/>
        <v>279.1666666666667</v>
      </c>
      <c r="B26">
        <v>16.75</v>
      </c>
      <c r="C26" s="2">
        <f t="shared" si="1"/>
        <v>57.25916666666667</v>
      </c>
      <c r="D26" s="2">
        <f t="shared" si="2"/>
        <v>59.475475</v>
      </c>
      <c r="E26" s="16">
        <f t="shared" si="3"/>
        <v>0.03726423930760251</v>
      </c>
    </row>
    <row r="27" spans="1:5" ht="12.75">
      <c r="A27" s="6">
        <f t="shared" si="0"/>
        <v>283.3333333333333</v>
      </c>
      <c r="B27">
        <v>17</v>
      </c>
      <c r="C27" s="2">
        <f t="shared" si="1"/>
        <v>58.17333333333333</v>
      </c>
      <c r="D27" s="2">
        <f t="shared" si="2"/>
        <v>60.2846</v>
      </c>
      <c r="E27" s="16">
        <f t="shared" si="3"/>
        <v>0.03502165837820381</v>
      </c>
    </row>
    <row r="28" spans="1:5" ht="12.75">
      <c r="A28" s="6">
        <f t="shared" si="0"/>
        <v>287.5</v>
      </c>
      <c r="B28">
        <v>17.25</v>
      </c>
      <c r="C28" s="2">
        <f t="shared" si="1"/>
        <v>59.0875</v>
      </c>
      <c r="D28" s="2">
        <f t="shared" si="2"/>
        <v>61.097775</v>
      </c>
      <c r="E28" s="16">
        <f t="shared" si="3"/>
        <v>0.03290258933324495</v>
      </c>
    </row>
    <row r="29" spans="1:5" ht="12.75">
      <c r="A29" s="6">
        <f t="shared" si="0"/>
        <v>291.6666666666667</v>
      </c>
      <c r="B29">
        <v>17.5</v>
      </c>
      <c r="C29" s="2">
        <f t="shared" si="1"/>
        <v>60.00166666666667</v>
      </c>
      <c r="D29" s="2">
        <f t="shared" si="2"/>
        <v>61.915</v>
      </c>
      <c r="E29" s="16">
        <f t="shared" si="3"/>
        <v>0.030902581496137074</v>
      </c>
    </row>
    <row r="30" spans="1:5" ht="12.75">
      <c r="A30" s="6">
        <f t="shared" si="0"/>
        <v>295.8333333333333</v>
      </c>
      <c r="B30">
        <v>17.75</v>
      </c>
      <c r="C30" s="2">
        <f t="shared" si="1"/>
        <v>60.91583333333333</v>
      </c>
      <c r="D30" s="2">
        <f t="shared" si="2"/>
        <v>62.736275</v>
      </c>
      <c r="E30" s="16">
        <f t="shared" si="3"/>
        <v>0.02901736940337416</v>
      </c>
    </row>
    <row r="31" spans="1:5" ht="12.75">
      <c r="A31" s="6">
        <f t="shared" si="0"/>
        <v>300</v>
      </c>
      <c r="B31">
        <v>18</v>
      </c>
      <c r="C31" s="2">
        <f t="shared" si="1"/>
        <v>61.830000000000005</v>
      </c>
      <c r="D31" s="2">
        <f t="shared" si="2"/>
        <v>63.5616</v>
      </c>
      <c r="E31" s="16">
        <f t="shared" si="3"/>
        <v>0.027242863615767905</v>
      </c>
    </row>
    <row r="32" spans="1:5" ht="12.75">
      <c r="A32" s="6">
        <f t="shared" si="0"/>
        <v>304.1666666666667</v>
      </c>
      <c r="B32">
        <v>18.25</v>
      </c>
      <c r="C32" s="2">
        <f t="shared" si="1"/>
        <v>62.74416666666668</v>
      </c>
      <c r="D32" s="2">
        <f t="shared" si="2"/>
        <v>64.390975</v>
      </c>
      <c r="E32" s="16">
        <f t="shared" si="3"/>
        <v>0.025575142065069188</v>
      </c>
    </row>
    <row r="33" spans="1:5" ht="12.75">
      <c r="A33" s="6">
        <f t="shared" si="0"/>
        <v>308.3333333333333</v>
      </c>
      <c r="B33">
        <v>18.5</v>
      </c>
      <c r="C33" s="2">
        <f t="shared" si="1"/>
        <v>63.658333333333324</v>
      </c>
      <c r="D33" s="2">
        <f t="shared" si="2"/>
        <v>65.2244</v>
      </c>
      <c r="E33" s="16">
        <f t="shared" si="3"/>
        <v>0.02401044190006621</v>
      </c>
    </row>
    <row r="34" spans="1:5" ht="12.75">
      <c r="A34" s="6">
        <f t="shared" si="0"/>
        <v>312.5</v>
      </c>
      <c r="B34">
        <v>18.75</v>
      </c>
      <c r="C34" s="2">
        <f t="shared" si="1"/>
        <v>64.5725</v>
      </c>
      <c r="D34" s="2">
        <f t="shared" si="2"/>
        <v>66.061875</v>
      </c>
      <c r="E34" s="16">
        <f t="shared" si="3"/>
        <v>0.02254515179897627</v>
      </c>
    </row>
    <row r="35" spans="1:5" ht="12.75">
      <c r="A35" s="6">
        <f t="shared" si="0"/>
        <v>316.6666666666667</v>
      </c>
      <c r="B35">
        <v>19</v>
      </c>
      <c r="C35" s="2">
        <f t="shared" si="1"/>
        <v>65.48666666666668</v>
      </c>
      <c r="D35" s="2">
        <f t="shared" si="2"/>
        <v>66.9034</v>
      </c>
      <c r="E35" s="16">
        <f t="shared" si="3"/>
        <v>0.021175804717448232</v>
      </c>
    </row>
    <row r="36" spans="1:5" ht="12.75">
      <c r="A36" s="6">
        <f t="shared" si="0"/>
        <v>320.8333333333333</v>
      </c>
      <c r="B36">
        <v>19.25</v>
      </c>
      <c r="C36" s="2">
        <f t="shared" si="1"/>
        <v>66.40083333333334</v>
      </c>
      <c r="D36" s="2">
        <f t="shared" si="2"/>
        <v>67.748975</v>
      </c>
      <c r="E36" s="16">
        <f t="shared" si="3"/>
        <v>0.019899071043756208</v>
      </c>
    </row>
    <row r="37" spans="1:5" ht="12.75">
      <c r="A37" s="6">
        <f t="shared" si="0"/>
        <v>325</v>
      </c>
      <c r="B37">
        <v>19.5</v>
      </c>
      <c r="C37" s="2">
        <f t="shared" si="1"/>
        <v>67.31500000000001</v>
      </c>
      <c r="D37" s="2">
        <f t="shared" si="2"/>
        <v>68.5986</v>
      </c>
      <c r="E37" s="16">
        <f t="shared" si="3"/>
        <v>0.018711752134883113</v>
      </c>
    </row>
    <row r="38" spans="1:5" ht="12.75">
      <c r="A38" s="6">
        <f t="shared" si="0"/>
        <v>329.1666666666667</v>
      </c>
      <c r="B38">
        <v>19.75</v>
      </c>
      <c r="C38" s="2">
        <f t="shared" si="1"/>
        <v>68.22916666666669</v>
      </c>
      <c r="D38" s="2">
        <f t="shared" si="2"/>
        <v>69.452275</v>
      </c>
      <c r="E38" s="16">
        <f t="shared" si="3"/>
        <v>0.017610774209099914</v>
      </c>
    </row>
    <row r="39" spans="1:5" ht="12.75">
      <c r="A39" s="6">
        <f t="shared" si="0"/>
        <v>333.3333333333333</v>
      </c>
      <c r="B39">
        <v>20</v>
      </c>
      <c r="C39" s="2">
        <f t="shared" si="1"/>
        <v>69.14333333333335</v>
      </c>
      <c r="D39" s="2">
        <f t="shared" si="2"/>
        <v>70.31</v>
      </c>
      <c r="E39" s="16">
        <f t="shared" si="3"/>
        <v>0.016593182572417254</v>
      </c>
    </row>
    <row r="40" spans="1:5" ht="12.75">
      <c r="A40" s="6">
        <f t="shared" si="0"/>
        <v>337.5</v>
      </c>
      <c r="B40">
        <v>20.25</v>
      </c>
      <c r="C40" s="2">
        <f t="shared" si="1"/>
        <v>70.0575</v>
      </c>
      <c r="D40" s="2">
        <f t="shared" si="2"/>
        <v>71.171775</v>
      </c>
      <c r="E40" s="16">
        <f t="shared" si="3"/>
        <v>0.015656136157907993</v>
      </c>
    </row>
    <row r="41" spans="1:5" ht="12.75">
      <c r="A41" s="6">
        <f t="shared" si="0"/>
        <v>341.6666666666667</v>
      </c>
      <c r="B41">
        <v>20.5</v>
      </c>
      <c r="C41" s="2">
        <f t="shared" si="1"/>
        <v>70.97166666666668</v>
      </c>
      <c r="D41" s="2">
        <f t="shared" si="2"/>
        <v>72.0376</v>
      </c>
      <c r="E41" s="16">
        <f t="shared" si="3"/>
        <v>0.01479690235839783</v>
      </c>
    </row>
    <row r="42" spans="1:5" ht="12.75">
      <c r="A42" s="6">
        <f t="shared" si="0"/>
        <v>345.8333333333333</v>
      </c>
      <c r="B42">
        <v>20.75</v>
      </c>
      <c r="C42" s="2">
        <f t="shared" si="1"/>
        <v>71.88583333333334</v>
      </c>
      <c r="D42" s="2">
        <f t="shared" si="2"/>
        <v>72.90747499999999</v>
      </c>
      <c r="E42" s="16">
        <f t="shared" si="3"/>
        <v>0.014012852134388873</v>
      </c>
    </row>
    <row r="43" spans="1:5" ht="12.75">
      <c r="A43" s="6">
        <f t="shared" si="0"/>
        <v>350</v>
      </c>
      <c r="B43">
        <v>21</v>
      </c>
      <c r="C43" s="2">
        <f t="shared" si="1"/>
        <v>72.80000000000001</v>
      </c>
      <c r="D43" s="2">
        <f t="shared" si="2"/>
        <v>73.78139999999999</v>
      </c>
      <c r="E43" s="16">
        <f t="shared" si="3"/>
        <v>0.013301455380353036</v>
      </c>
    </row>
    <row r="44" spans="1:5" ht="12.75">
      <c r="A44" s="6">
        <f t="shared" si="0"/>
        <v>354.1666666666667</v>
      </c>
      <c r="B44">
        <v>21.25</v>
      </c>
      <c r="C44" s="2">
        <f t="shared" si="1"/>
        <v>73.71416666666669</v>
      </c>
      <c r="D44" s="2">
        <f t="shared" si="2"/>
        <v>74.659375</v>
      </c>
      <c r="E44" s="16">
        <f t="shared" si="3"/>
        <v>0.012660276533701388</v>
      </c>
    </row>
    <row r="45" spans="1:5" ht="12.75">
      <c r="A45" s="6">
        <f t="shared" si="0"/>
        <v>358.3333333333333</v>
      </c>
      <c r="B45">
        <v>21.5</v>
      </c>
      <c r="C45" s="2">
        <f t="shared" si="1"/>
        <v>74.62833333333334</v>
      </c>
      <c r="D45" s="2">
        <f t="shared" si="2"/>
        <v>75.5414</v>
      </c>
      <c r="E45" s="16">
        <f t="shared" si="3"/>
        <v>0.012086970411809304</v>
      </c>
    </row>
    <row r="46" spans="1:5" ht="12.75">
      <c r="A46" s="6">
        <f t="shared" si="0"/>
        <v>362.5</v>
      </c>
      <c r="B46">
        <v>21.75</v>
      </c>
      <c r="C46" s="2">
        <f t="shared" si="1"/>
        <v>75.5425</v>
      </c>
      <c r="D46" s="2">
        <f t="shared" si="2"/>
        <v>76.42747499999999</v>
      </c>
      <c r="E46" s="16">
        <f t="shared" si="3"/>
        <v>0.01157927826347767</v>
      </c>
    </row>
    <row r="47" spans="1:5" ht="12.75">
      <c r="A47" s="6">
        <f t="shared" si="0"/>
        <v>366.6666666666667</v>
      </c>
      <c r="B47">
        <v>22</v>
      </c>
      <c r="C47" s="2">
        <f t="shared" si="1"/>
        <v>76.45666666666668</v>
      </c>
      <c r="D47" s="2">
        <f t="shared" si="2"/>
        <v>77.3176</v>
      </c>
      <c r="E47" s="16">
        <f t="shared" si="3"/>
        <v>0.011135024022128482</v>
      </c>
    </row>
    <row r="48" spans="1:5" ht="12.75">
      <c r="A48" s="6">
        <f t="shared" si="0"/>
        <v>370.8333333333333</v>
      </c>
      <c r="B48">
        <v>22.25</v>
      </c>
      <c r="C48" s="2">
        <f t="shared" si="1"/>
        <v>77.37083333333334</v>
      </c>
      <c r="D48" s="2">
        <f t="shared" si="2"/>
        <v>78.21177499999999</v>
      </c>
      <c r="E48" s="16">
        <f t="shared" si="3"/>
        <v>0.010752110748882144</v>
      </c>
    </row>
    <row r="49" spans="1:5" ht="12.75">
      <c r="A49" s="6">
        <f t="shared" si="0"/>
        <v>375</v>
      </c>
      <c r="B49">
        <v>22.5</v>
      </c>
      <c r="C49" s="2">
        <f t="shared" si="1"/>
        <v>78.28500000000001</v>
      </c>
      <c r="D49" s="2">
        <f t="shared" si="2"/>
        <v>79.11</v>
      </c>
      <c r="E49" s="16">
        <f t="shared" si="3"/>
        <v>0.010428517254455677</v>
      </c>
    </row>
    <row r="50" spans="1:5" ht="12.75">
      <c r="A50" s="6">
        <f t="shared" si="0"/>
        <v>379.1666666666667</v>
      </c>
      <c r="B50">
        <v>22.75</v>
      </c>
      <c r="C50" s="2">
        <f t="shared" si="1"/>
        <v>79.19916666666668</v>
      </c>
      <c r="D50" s="2">
        <f t="shared" si="2"/>
        <v>80.01227499999999</v>
      </c>
      <c r="E50" s="16">
        <f t="shared" si="3"/>
        <v>0.010162294889544184</v>
      </c>
    </row>
    <row r="51" spans="1:5" ht="12.75">
      <c r="A51" s="6">
        <f t="shared" si="0"/>
        <v>383.3333333333333</v>
      </c>
      <c r="B51">
        <v>23</v>
      </c>
      <c r="C51" s="2">
        <f t="shared" si="1"/>
        <v>80.11333333333334</v>
      </c>
      <c r="D51" s="2">
        <f t="shared" si="2"/>
        <v>80.9186</v>
      </c>
      <c r="E51" s="16">
        <f t="shared" si="3"/>
        <v>0.009951564494030469</v>
      </c>
    </row>
    <row r="52" spans="1:5" ht="12.75">
      <c r="A52" s="6">
        <f t="shared" si="0"/>
        <v>387.5</v>
      </c>
      <c r="B52">
        <v>23.25</v>
      </c>
      <c r="C52" s="2">
        <f t="shared" si="1"/>
        <v>81.0275</v>
      </c>
      <c r="D52" s="2">
        <f t="shared" si="2"/>
        <v>81.82897499999999</v>
      </c>
      <c r="E52" s="16">
        <f t="shared" si="3"/>
        <v>0.009794513495983327</v>
      </c>
    </row>
    <row r="53" spans="1:5" ht="12.75">
      <c r="A53" s="6">
        <f t="shared" si="0"/>
        <v>391.6666666666667</v>
      </c>
      <c r="B53">
        <v>23.5</v>
      </c>
      <c r="C53" s="2">
        <f t="shared" si="1"/>
        <v>81.94166666666668</v>
      </c>
      <c r="D53" s="2">
        <f t="shared" si="2"/>
        <v>82.7434</v>
      </c>
      <c r="E53" s="16">
        <f t="shared" si="3"/>
        <v>0.009689393152001452</v>
      </c>
    </row>
    <row r="54" spans="1:5" ht="12.75">
      <c r="A54" s="6">
        <f t="shared" si="0"/>
        <v>395.8333333333333</v>
      </c>
      <c r="B54">
        <v>23.75</v>
      </c>
      <c r="C54" s="2">
        <f t="shared" si="1"/>
        <v>82.85583333333334</v>
      </c>
      <c r="D54" s="2">
        <f t="shared" si="2"/>
        <v>83.66187499999998</v>
      </c>
      <c r="E54" s="16">
        <f t="shared" si="3"/>
        <v>0.009634515920981263</v>
      </c>
    </row>
    <row r="55" spans="1:5" ht="12.75">
      <c r="A55" s="6">
        <f t="shared" si="0"/>
        <v>400</v>
      </c>
      <c r="B55">
        <v>24</v>
      </c>
      <c r="C55" s="2">
        <f t="shared" si="1"/>
        <v>83.77000000000001</v>
      </c>
      <c r="D55" s="2">
        <f t="shared" si="2"/>
        <v>84.58439999999999</v>
      </c>
      <c r="E55" s="16">
        <f t="shared" si="3"/>
        <v>0.00962825296390325</v>
      </c>
    </row>
    <row r="56" spans="1:5" ht="12.75">
      <c r="A56" s="6">
        <f t="shared" si="0"/>
        <v>404.1666666666667</v>
      </c>
      <c r="B56">
        <v>24.25</v>
      </c>
      <c r="C56" s="2">
        <f t="shared" si="1"/>
        <v>84.68416666666668</v>
      </c>
      <c r="D56" s="2">
        <f t="shared" si="2"/>
        <v>85.51097499999999</v>
      </c>
      <c r="E56" s="16">
        <f t="shared" si="3"/>
        <v>0.009669031762686648</v>
      </c>
    </row>
    <row r="57" spans="1:5" ht="12.75">
      <c r="A57" s="6">
        <f t="shared" si="0"/>
        <v>408.3333333333333</v>
      </c>
      <c r="B57">
        <v>24.5</v>
      </c>
      <c r="C57" s="2">
        <f t="shared" si="1"/>
        <v>85.59833333333334</v>
      </c>
      <c r="D57" s="2">
        <f t="shared" si="2"/>
        <v>86.4416</v>
      </c>
      <c r="E57" s="16">
        <f t="shared" si="3"/>
        <v>0.00975533385160213</v>
      </c>
    </row>
    <row r="58" spans="1:5" ht="12.75">
      <c r="A58" s="6">
        <f t="shared" si="0"/>
        <v>412.5</v>
      </c>
      <c r="B58">
        <v>24.75</v>
      </c>
      <c r="C58" s="2">
        <f t="shared" si="1"/>
        <v>86.5125</v>
      </c>
      <c r="D58" s="2">
        <f t="shared" si="2"/>
        <v>87.37627499999999</v>
      </c>
      <c r="E58" s="16">
        <f t="shared" si="3"/>
        <v>0.00988569265512852</v>
      </c>
    </row>
    <row r="59" spans="1:5" ht="12.75">
      <c r="A59" s="6">
        <f t="shared" si="0"/>
        <v>416.6666666666667</v>
      </c>
      <c r="B59">
        <v>25</v>
      </c>
      <c r="C59" s="2">
        <f t="shared" si="1"/>
        <v>87.42666666666668</v>
      </c>
      <c r="D59" s="2">
        <f t="shared" si="2"/>
        <v>88.315</v>
      </c>
      <c r="E59" s="16">
        <f t="shared" si="3"/>
        <v>0.010058691426522349</v>
      </c>
    </row>
    <row r="60" spans="1:5" ht="12.75">
      <c r="A60" s="6">
        <f t="shared" si="0"/>
        <v>420.8333333333333</v>
      </c>
      <c r="B60">
        <v>25.25</v>
      </c>
      <c r="C60" s="2">
        <f t="shared" si="1"/>
        <v>88.34083333333334</v>
      </c>
      <c r="D60" s="2">
        <f t="shared" si="2"/>
        <v>89.25777499999998</v>
      </c>
      <c r="E60" s="16">
        <f t="shared" si="3"/>
        <v>0.010272961281710699</v>
      </c>
    </row>
    <row r="61" spans="1:5" ht="12.75">
      <c r="A61" s="6">
        <f t="shared" si="0"/>
        <v>425</v>
      </c>
      <c r="B61">
        <v>25.5</v>
      </c>
      <c r="C61" s="2">
        <f t="shared" si="1"/>
        <v>89.25500000000001</v>
      </c>
      <c r="D61" s="2">
        <f t="shared" si="2"/>
        <v>90.2046</v>
      </c>
      <c r="E61" s="16">
        <f t="shared" si="3"/>
        <v>0.01052717932344902</v>
      </c>
    </row>
    <row r="62" spans="1:5" ht="12.75">
      <c r="A62" s="6">
        <f t="shared" si="0"/>
        <v>429.1666666666667</v>
      </c>
      <c r="B62">
        <v>25.75</v>
      </c>
      <c r="C62" s="2">
        <f t="shared" si="1"/>
        <v>90.16916666666668</v>
      </c>
      <c r="D62" s="2">
        <f t="shared" si="2"/>
        <v>91.155475</v>
      </c>
      <c r="E62" s="16">
        <f t="shared" si="3"/>
        <v>0.010820066850985223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Thibault</dc:creator>
  <cp:keywords/>
  <dc:description/>
  <cp:lastModifiedBy>Naim Schneyders</cp:lastModifiedBy>
  <cp:lastPrinted>2009-07-05T16:12:11Z</cp:lastPrinted>
  <dcterms:created xsi:type="dcterms:W3CDTF">2008-12-05T13:24:48Z</dcterms:created>
  <dcterms:modified xsi:type="dcterms:W3CDTF">2012-10-09T09:27:27Z</dcterms:modified>
  <cp:category/>
  <cp:version/>
  <cp:contentType/>
  <cp:contentStatus/>
</cp:coreProperties>
</file>